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4" activeTab="8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з початку року" sheetId="10" r:id="rId10"/>
    <sheet name="уточнення планових показників" sheetId="11" r:id="rId11"/>
  </sheets>
  <externalReferences>
    <externalReference r:id="rId14"/>
    <externalReference r:id="rId15"/>
    <externalReference r:id="rId16"/>
  </externalReferences>
  <definedNames>
    <definedName name="_xlnm.Print_Area" localSheetId="9">'з початку року'!$A$1:$P$47</definedName>
  </definedNames>
  <calcPr fullCalcOnLoad="1"/>
</workbook>
</file>

<file path=xl/sharedStrings.xml><?xml version="1.0" encoding="utf-8"?>
<sst xmlns="http://schemas.openxmlformats.org/spreadsheetml/2006/main" count="360" uniqueCount="120">
  <si>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</si>
  <si>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</si>
  <si>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</si>
  <si>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</si>
  <si>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</si>
  <si>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</si>
  <si>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</si>
  <si>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</si>
  <si>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</si>
  <si>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</si>
  <si>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</si>
  <si>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</si>
  <si>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</si>
  <si>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</si>
  <si>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</si>
  <si>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</si>
  <si>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</si>
  <si>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</si>
  <si>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</si>
  <si>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</si>
  <si>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</si>
  <si>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</si>
  <si>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</si>
  <si>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</si>
  <si>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</si>
  <si>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</si>
  <si>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</si>
  <si>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</si>
  <si>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</si>
  <si>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</si>
  <si>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</si>
  <si>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</si>
  <si>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</si>
  <si>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</si>
  <si>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</si>
  <si>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</si>
  <si>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</si>
  <si>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</si>
  <si>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</si>
  <si>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</si>
  <si>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</si>
  <si>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</si>
  <si>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</si>
  <si>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</si>
  <si>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</si>
  <si>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</si>
  <si>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</si>
  <si>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</si>
  <si>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</si>
  <si>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</si>
  <si>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</si>
  <si>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</si>
  <si>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</si>
  <si>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</si>
  <si>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</si>
  <si>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</si>
  <si>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</si>
  <si>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</si>
  <si>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</si>
  <si>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</si>
  <si>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</si>
  <si>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</si>
  <si>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</si>
  <si>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</si>
  <si>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</si>
  <si>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</si>
  <si>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</si>
  <si>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</si>
  <si>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</si>
  <si>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</si>
  <si>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</si>
  <si>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</si>
  <si>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</si>
  <si>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</si>
  <si>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</si>
  <si>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</si>
  <si>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</si>
  <si>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</si>
  <si>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</si>
  <si>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</si>
  <si>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</si>
  <si>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</si>
  <si>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</si>
  <si>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</si>
  <si>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</si>
  <si>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</si>
  <si>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</si>
  <si>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</si>
  <si>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</si>
  <si>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</si>
  <si>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</si>
  <si>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Фактичні надходження (травень)</t>
  </si>
  <si>
    <t>станом на 01.06.2018</t>
  </si>
  <si>
    <r>
      <t xml:space="preserve">станом на 01.06.2018р.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</si>
  <si>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2018 року</t>
  </si>
  <si>
    <t>Фактичні надходження (червень)</t>
  </si>
  <si>
    <t xml:space="preserve">Динаміка надходжень до бюджету розвитку за червень 2018 р. </t>
  </si>
  <si>
    <t>станом на 01.07.2018</t>
  </si>
  <si>
    <r>
      <t xml:space="preserve">станом на 01.07.2018р.           </t>
    </r>
    <r>
      <rPr>
        <sz val="10"/>
        <rFont val="Arial Cyr"/>
        <family val="0"/>
      </rPr>
      <t xml:space="preserve">  ( тис.грн.)</t>
    </r>
  </si>
  <si>
    <t>факт  на 01.07.18</t>
  </si>
  <si>
    <t>Динаміка надходжень податків та неподаткових платежів за липень 2018 року</t>
  </si>
  <si>
    <t>Фактичні надходження (липень)</t>
  </si>
  <si>
    <t xml:space="preserve">Динаміка надходжень до бюджету розвитку за липень 2018 р. </t>
  </si>
  <si>
    <t>Помилкові</t>
  </si>
  <si>
    <t>станом на 01.08.2018</t>
  </si>
  <si>
    <r>
      <t xml:space="preserve">станом на 01.08.2018р.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</si>
  <si>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2018 року</t>
  </si>
  <si>
    <t>Фактичні надходження (серпень)</t>
  </si>
  <si>
    <t xml:space="preserve">Динаміка надходжень до бюджету розвитку за серпень 2018 р. </t>
  </si>
  <si>
    <t>станом на 31.08.2018</t>
  </si>
  <si>
    <r>
      <t xml:space="preserve">станом на 01.09.2018р.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</si>
  <si>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2018 року</t>
  </si>
  <si>
    <t>Фактичні надходження (вересень)</t>
  </si>
  <si>
    <t xml:space="preserve">Динаміка надходжень до бюджету розвитку за вересень 2018 р. </t>
  </si>
  <si>
    <t>план на січень-вересень 2018р.</t>
  </si>
  <si>
    <t>станом на 07.09.2018</t>
  </si>
  <si>
    <r>
      <t xml:space="preserve">станом на 07.09.2018р.           </t>
    </r>
    <r>
      <rPr>
        <sz val="10"/>
        <rFont val="Arial Cyr"/>
        <family val="0"/>
      </rPr>
      <t xml:space="preserve">  ( тис.грн.)</t>
    </r>
  </si>
  <si>
    <r>
      <t xml:space="preserve">Надходження податків до бюджету розвитку станом на </t>
    </r>
    <r>
      <rPr>
        <b/>
        <sz val="12"/>
        <color indexed="10"/>
        <rFont val="Times New Roman"/>
        <family val="1"/>
      </rPr>
      <t>07.09.2018р.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</si>
  <si>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07.09.2018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</si>
  <si>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07.09.2018р. :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</si>
</sst>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9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.7"/>
      <color indexed="8"/>
      <name val="Times New Roman"/>
      <family val="1"/>
    </font>
    <font>
      <sz val="3.05"/>
      <color indexed="8"/>
      <name val="Times New Roman"/>
      <family val="1"/>
    </font>
    <font>
      <b/>
      <sz val="12"/>
      <color indexed="10"/>
      <name val="Times New Roman"/>
      <family val="1"/>
    </font>
    <font>
      <sz val="8.05"/>
      <color indexed="8"/>
      <name val="Times New Roman"/>
      <family val="1"/>
    </font>
    <font>
      <sz val="8.3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7" fillId="0" borderId="14" xfId="0" applyNumberFormat="1" applyFont="1" applyBorder="1" applyAlignment="1">
      <alignment horizontal="right"/>
    </xf>
    <xf numFmtId="185" fontId="17" fillId="0" borderId="13" xfId="0" applyNumberFormat="1" applyFont="1" applyBorder="1" applyAlignment="1">
      <alignment/>
    </xf>
    <xf numFmtId="185" fontId="18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2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3" fillId="0" borderId="11" xfId="0" applyFont="1" applyBorder="1" applyAlignment="1">
      <alignment/>
    </xf>
    <xf numFmtId="0" fontId="24" fillId="0" borderId="11" xfId="0" applyFont="1" applyBorder="1" applyAlignment="1">
      <alignment horizontal="right"/>
    </xf>
    <xf numFmtId="185" fontId="24" fillId="0" borderId="11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2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0" fillId="0" borderId="15" xfId="0" applyNumberFormat="1" applyFont="1" applyBorder="1" applyAlignment="1">
      <alignment horizontal="center" vertical="center"/>
    </xf>
    <xf numFmtId="185" fontId="10" fillId="0" borderId="16" xfId="0" applyNumberFormat="1" applyFont="1" applyBorder="1" applyAlignment="1">
      <alignment horizontal="center" vertical="center"/>
    </xf>
    <xf numFmtId="4" fontId="24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85" fontId="15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85" fontId="24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0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0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9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0" fillId="0" borderId="26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4" fontId="10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0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1" fillId="0" borderId="11" xfId="0" applyNumberFormat="1" applyFont="1" applyBorder="1" applyAlignment="1">
      <alignment horizontal="center" vertical="center" wrapText="1"/>
    </xf>
    <xf numFmtId="185" fontId="32" fillId="0" borderId="11" xfId="0" applyNumberFormat="1" applyFont="1" applyBorder="1" applyAlignment="1">
      <alignment/>
    </xf>
    <xf numFmtId="185" fontId="31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0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185" fontId="0" fillId="32" borderId="0" xfId="0" applyNumberFormat="1" applyFont="1" applyFill="1" applyAlignment="1">
      <alignment/>
    </xf>
    <xf numFmtId="185" fontId="2" fillId="0" borderId="17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" fillId="0" borderId="45" xfId="0" applyFont="1" applyFill="1" applyBorder="1" applyAlignment="1">
      <alignment horizontal="center" vertical="center" wrapText="1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2" fillId="0" borderId="47" xfId="0" applyNumberFormat="1" applyFont="1" applyFill="1" applyBorder="1" applyAlignment="1">
      <alignment horizontal="center"/>
    </xf>
    <xf numFmtId="185" fontId="2" fillId="0" borderId="0" xfId="0" applyNumberFormat="1" applyFont="1" applyBorder="1" applyAlignment="1">
      <alignment horizontal="center"/>
    </xf>
    <xf numFmtId="185" fontId="2" fillId="0" borderId="38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14" fillId="0" borderId="0" xfId="0" applyFont="1" applyAlignment="1">
      <alignment horizontal="center"/>
    </xf>
    <xf numFmtId="0" fontId="15" fillId="0" borderId="47" xfId="0" applyFont="1" applyBorder="1" applyAlignment="1">
      <alignment horizontal="center"/>
    </xf>
    <xf numFmtId="14" fontId="16" fillId="0" borderId="11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185" fontId="15" fillId="0" borderId="48" xfId="0" applyNumberFormat="1" applyFont="1" applyBorder="1" applyAlignment="1">
      <alignment horizontal="center" vertical="center"/>
    </xf>
    <xf numFmtId="185" fontId="15" fillId="0" borderId="41" xfId="0" applyNumberFormat="1" applyFont="1" applyBorder="1" applyAlignment="1">
      <alignment horizontal="center" vertical="center"/>
    </xf>
    <xf numFmtId="185" fontId="15" fillId="0" borderId="49" xfId="0" applyNumberFormat="1" applyFont="1" applyBorder="1" applyAlignment="1">
      <alignment horizontal="center" vertical="center"/>
    </xf>
    <xf numFmtId="185" fontId="15" fillId="0" borderId="20" xfId="0" applyNumberFormat="1" applyFont="1" applyBorder="1" applyAlignment="1">
      <alignment horizontal="center" vertical="center"/>
    </xf>
    <xf numFmtId="185" fontId="15" fillId="0" borderId="47" xfId="0" applyNumberFormat="1" applyFont="1" applyBorder="1" applyAlignment="1">
      <alignment horizontal="center" vertical="center"/>
    </xf>
    <xf numFmtId="185" fontId="15" fillId="0" borderId="50" xfId="0" applyNumberFormat="1" applyFont="1" applyBorder="1" applyAlignment="1">
      <alignment horizontal="center" vertical="center"/>
    </xf>
    <xf numFmtId="185" fontId="2" fillId="0" borderId="51" xfId="0" applyNumberFormat="1" applyFont="1" applyBorder="1" applyAlignment="1">
      <alignment horizontal="center"/>
    </xf>
    <xf numFmtId="185" fontId="2" fillId="0" borderId="52" xfId="0" applyNumberFormat="1" applyFont="1" applyBorder="1" applyAlignment="1">
      <alignment horizontal="center"/>
    </xf>
    <xf numFmtId="185" fontId="10" fillId="0" borderId="53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4" fontId="15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7" fillId="0" borderId="5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4" fillId="0" borderId="5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61" xfId="0" applyNumberFormat="1" applyFont="1" applyBorder="1" applyAlignment="1">
      <alignment horizontal="center"/>
    </xf>
    <xf numFmtId="185" fontId="2" fillId="0" borderId="48" xfId="0" applyNumberFormat="1" applyFont="1" applyBorder="1" applyAlignment="1">
      <alignment horizontal="center"/>
    </xf>
    <xf numFmtId="185" fontId="2" fillId="0" borderId="49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4" fontId="13" fillId="0" borderId="18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0" fontId="10" fillId="0" borderId="33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18767262"/>
        <c:axId val="34687631"/>
      </c:lineChart>
      <c:catAx>
        <c:axId val="1876726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687631"/>
        <c:crosses val="autoZero"/>
        <c:auto val="0"/>
        <c:lblOffset val="100"/>
        <c:tickLblSkip val="1"/>
        <c:noMultiLvlLbl val="0"/>
      </c:catAx>
      <c:valAx>
        <c:axId val="3468763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76726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07.09.2018</a:t>
            </a:r>
          </a:p>
        </c:rich>
      </c:tx>
      <c:layout>
        <c:manualLayout>
          <c:xMode val="factor"/>
          <c:yMode val="factor"/>
          <c:x val="0.066"/>
          <c:y val="-0.0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525"/>
          <c:y val="0.126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січень-вересень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2284248"/>
        <c:axId val="20558233"/>
      </c:bar3DChart>
      <c:catAx>
        <c:axId val="2284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558233"/>
        <c:crosses val="autoZero"/>
        <c:auto val="1"/>
        <c:lblOffset val="100"/>
        <c:tickLblSkip val="1"/>
        <c:noMultiLvlLbl val="0"/>
      </c:catAx>
      <c:valAx>
        <c:axId val="20558233"/>
        <c:scaling>
          <c:orientation val="minMax"/>
          <c:max val="7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5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84248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вересень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50806370"/>
        <c:axId val="54604147"/>
      </c:bar3DChart>
      <c:catAx>
        <c:axId val="50806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4604147"/>
        <c:crosses val="autoZero"/>
        <c:auto val="1"/>
        <c:lblOffset val="100"/>
        <c:tickLblSkip val="1"/>
        <c:noMultiLvlLbl val="0"/>
      </c:catAx>
      <c:valAx>
        <c:axId val="54604147"/>
        <c:scaling>
          <c:orientation val="minMax"/>
          <c:max val="1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806370"/>
        <c:crossesAt val="1"/>
        <c:crossBetween val="between"/>
        <c:dispUnits/>
        <c:majorUnit val="20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43753224"/>
        <c:axId val="58234697"/>
      </c:lineChart>
      <c:catAx>
        <c:axId val="4375322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234697"/>
        <c:crosses val="autoZero"/>
        <c:auto val="0"/>
        <c:lblOffset val="100"/>
        <c:tickLblSkip val="1"/>
        <c:noMultiLvlLbl val="0"/>
      </c:catAx>
      <c:valAx>
        <c:axId val="5823469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75322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54350226"/>
        <c:axId val="19389987"/>
      </c:lineChart>
      <c:catAx>
        <c:axId val="5435022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389987"/>
        <c:crosses val="autoZero"/>
        <c:auto val="0"/>
        <c:lblOffset val="100"/>
        <c:tickLblSkip val="1"/>
        <c:noMultiLvlLbl val="0"/>
      </c:catAx>
      <c:valAx>
        <c:axId val="19389987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35022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40292156"/>
        <c:axId val="27085085"/>
      </c:lineChart>
      <c:catAx>
        <c:axId val="4029215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085085"/>
        <c:crosses val="autoZero"/>
        <c:auto val="0"/>
        <c:lblOffset val="100"/>
        <c:tickLblSkip val="1"/>
        <c:noMultiLvlLbl val="0"/>
      </c:catAx>
      <c:valAx>
        <c:axId val="27085085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29215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42439174"/>
        <c:axId val="46408247"/>
      </c:lineChart>
      <c:catAx>
        <c:axId val="4243917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408247"/>
        <c:crosses val="autoZero"/>
        <c:auto val="0"/>
        <c:lblOffset val="100"/>
        <c:tickLblSkip val="1"/>
        <c:noMultiLvlLbl val="0"/>
      </c:catAx>
      <c:valAx>
        <c:axId val="46408247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43917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15021040"/>
        <c:axId val="971633"/>
      </c:lineChart>
      <c:catAx>
        <c:axId val="1502104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71633"/>
        <c:crosses val="autoZero"/>
        <c:auto val="0"/>
        <c:lblOffset val="100"/>
        <c:tickLblSkip val="1"/>
        <c:noMultiLvlLbl val="0"/>
      </c:catAx>
      <c:valAx>
        <c:axId val="971633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02104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липень!$O$4:$O$25</c:f>
              <c:numCache/>
            </c:numRef>
          </c:val>
          <c:smooth val="1"/>
        </c:ser>
        <c:marker val="1"/>
        <c:axId val="8744698"/>
        <c:axId val="11593419"/>
      </c:lineChart>
      <c:catAx>
        <c:axId val="874469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593419"/>
        <c:crosses val="autoZero"/>
        <c:auto val="0"/>
        <c:lblOffset val="100"/>
        <c:tickLblSkip val="1"/>
        <c:noMultiLvlLbl val="0"/>
      </c:catAx>
      <c:valAx>
        <c:axId val="11593419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74469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37231908"/>
        <c:axId val="66651717"/>
      </c:lineChart>
      <c:catAx>
        <c:axId val="3723190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651717"/>
        <c:crosses val="autoZero"/>
        <c:auto val="0"/>
        <c:lblOffset val="100"/>
        <c:tickLblSkip val="1"/>
        <c:noMultiLvlLbl val="0"/>
      </c:catAx>
      <c:valAx>
        <c:axId val="66651717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23190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вересень!$O$4:$O$23</c:f>
              <c:numCache/>
            </c:numRef>
          </c:val>
          <c:smooth val="1"/>
        </c:ser>
        <c:marker val="1"/>
        <c:axId val="62994542"/>
        <c:axId val="30079967"/>
      </c:lineChart>
      <c:catAx>
        <c:axId val="6299454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079967"/>
        <c:crosses val="autoZero"/>
        <c:auto val="0"/>
        <c:lblOffset val="100"/>
        <c:tickLblSkip val="1"/>
        <c:noMultiLvlLbl val="0"/>
      </c:catAx>
      <c:valAx>
        <c:axId val="30079967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994542"/>
        <c:crossesAt val="1"/>
        <c:crossBetween val="midCat"/>
        <c:dispUnits/>
        <c:majorUnit val="2000"/>
        <c:minorUnit val="2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вересень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07.09.2018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145 635,6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1 101 685,9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січень-вересень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- 120 731,9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Уточнений план </a:t>
          </a: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на січень-вересень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1 222 407,4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вересень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- 120 721,5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24</xdr:row>
      <xdr:rowOff>152400</xdr:rowOff>
    </xdr:from>
    <xdr:to>
      <xdr:col>16</xdr:col>
      <xdr:colOff>142875</xdr:colOff>
      <xdr:row>48</xdr:row>
      <xdr:rowOff>47625</xdr:rowOff>
    </xdr:to>
    <xdr:graphicFrame>
      <xdr:nvGraphicFramePr>
        <xdr:cNvPr id="1" name="Chart 1"/>
        <xdr:cNvGraphicFramePr/>
      </xdr:nvGraphicFramePr>
      <xdr:xfrm>
        <a:off x="142875" y="49339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Азот и обленерго"/>
      <sheetName val="Лист2"/>
      <sheetName val="Лист1"/>
      <sheetName val="Лист7"/>
      <sheetName val="динамика"/>
      <sheetName val="Лист3"/>
      <sheetName val="22012500"/>
      <sheetName val="210811-3"/>
      <sheetName val="180000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7490-сф"/>
      <sheetName val="220804. 871"/>
      <sheetName val="депозит"/>
      <sheetName val="надх"/>
      <sheetName val="залишки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кредити"/>
      <sheetName val="повер ПДФО та трансп"/>
      <sheetName val="110202. 861"/>
      <sheetName val="2111 з 2003р"/>
      <sheetName val="Лист8"/>
      <sheetName val="210103. 871"/>
      <sheetName val="2105. 534"/>
      <sheetName val="210815. 561"/>
      <sheetName val="240622. 611"/>
      <sheetName val="240619"/>
    </sheetNames>
    <sheetDataSet>
      <sheetData sheetId="26">
        <row r="6">
          <cell r="G6">
            <v>2641737.13</v>
          </cell>
          <cell r="K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9" t="s">
        <v>65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66</v>
      </c>
      <c r="S1" s="153"/>
      <c r="T1" s="153"/>
      <c r="U1" s="153"/>
      <c r="V1" s="153"/>
      <c r="W1" s="154"/>
    </row>
    <row r="2" spans="1:23" ht="15" thickBot="1">
      <c r="A2" s="155" t="s">
        <v>70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71</v>
      </c>
      <c r="S2" s="159"/>
      <c r="T2" s="159"/>
      <c r="U2" s="159"/>
      <c r="V2" s="159"/>
      <c r="W2" s="16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63">
        <v>0</v>
      </c>
      <c r="V4" s="164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26">
        <v>1</v>
      </c>
      <c r="V5" s="127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47">
        <v>0</v>
      </c>
      <c r="V6" s="148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47">
        <v>0</v>
      </c>
      <c r="V7" s="148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26">
        <v>0</v>
      </c>
      <c r="V8" s="127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26">
        <v>0</v>
      </c>
      <c r="V9" s="127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26">
        <v>0</v>
      </c>
      <c r="V10" s="127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26">
        <v>0</v>
      </c>
      <c r="V12" s="127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26">
        <v>0</v>
      </c>
      <c r="V13" s="127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26">
        <v>0</v>
      </c>
      <c r="V14" s="127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26">
        <v>0</v>
      </c>
      <c r="V15" s="127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26">
        <v>0</v>
      </c>
      <c r="V16" s="127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26">
        <v>0</v>
      </c>
      <c r="V17" s="127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26">
        <v>0</v>
      </c>
      <c r="V18" s="127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26">
        <v>0</v>
      </c>
      <c r="V19" s="127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26">
        <v>0</v>
      </c>
      <c r="V20" s="127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26">
        <v>0</v>
      </c>
      <c r="V21" s="127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26">
        <v>0</v>
      </c>
      <c r="V22" s="127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41">
        <v>0</v>
      </c>
      <c r="V23" s="142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43">
        <f>SUM(U4:U23)</f>
        <v>1</v>
      </c>
      <c r="V24" s="144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1" t="s">
        <v>33</v>
      </c>
      <c r="S27" s="131"/>
      <c r="T27" s="131"/>
      <c r="U27" s="13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29</v>
      </c>
      <c r="S28" s="145"/>
      <c r="T28" s="145"/>
      <c r="U28" s="145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3">
        <v>43132</v>
      </c>
      <c r="S29" s="146">
        <f>14560.55/1000</f>
        <v>14.56055</v>
      </c>
      <c r="T29" s="146"/>
      <c r="U29" s="146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4"/>
      <c r="S30" s="146"/>
      <c r="T30" s="146"/>
      <c r="U30" s="146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8" t="s">
        <v>45</v>
      </c>
      <c r="T32" s="129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0" t="s">
        <v>40</v>
      </c>
      <c r="T33" s="130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1" t="s">
        <v>30</v>
      </c>
      <c r="S37" s="131"/>
      <c r="T37" s="131"/>
      <c r="U37" s="13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 t="s">
        <v>31</v>
      </c>
      <c r="S38" s="132"/>
      <c r="T38" s="132"/>
      <c r="U38" s="132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>
        <v>43132</v>
      </c>
      <c r="S39" s="135">
        <f>4362046.31/1000</f>
        <v>4362.04631</v>
      </c>
      <c r="T39" s="136"/>
      <c r="U39" s="137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4"/>
      <c r="S40" s="138"/>
      <c r="T40" s="139"/>
      <c r="U40" s="140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39:R40"/>
    <mergeCell ref="S39:U40"/>
    <mergeCell ref="U23:V23"/>
    <mergeCell ref="U24:V24"/>
    <mergeCell ref="R27:U27"/>
    <mergeCell ref="R28:U28"/>
    <mergeCell ref="R29:R30"/>
    <mergeCell ref="S29:U30"/>
    <mergeCell ref="U21:V21"/>
    <mergeCell ref="U22:V22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44">
      <selection activeCell="E54" sqref="E54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75" t="s">
        <v>117</v>
      </c>
      <c r="C26" s="175"/>
      <c r="D26" s="175"/>
      <c r="E26" s="175"/>
      <c r="F26" s="175"/>
      <c r="G26" s="175"/>
      <c r="H26" s="175"/>
      <c r="I26" s="175"/>
      <c r="J26" s="175"/>
      <c r="K26" s="175"/>
      <c r="L26" s="176"/>
      <c r="M26" s="176"/>
      <c r="N26" s="176"/>
    </row>
    <row r="27" spans="1:16" ht="54" customHeight="1">
      <c r="A27" s="168" t="s">
        <v>32</v>
      </c>
      <c r="B27" s="177" t="s">
        <v>43</v>
      </c>
      <c r="C27" s="177"/>
      <c r="D27" s="170" t="s">
        <v>49</v>
      </c>
      <c r="E27" s="171"/>
      <c r="F27" s="172" t="s">
        <v>44</v>
      </c>
      <c r="G27" s="173"/>
      <c r="H27" s="174" t="s">
        <v>52</v>
      </c>
      <c r="I27" s="170"/>
      <c r="J27" s="185" t="s">
        <v>103</v>
      </c>
      <c r="K27" s="186"/>
      <c r="L27" s="182" t="s">
        <v>36</v>
      </c>
      <c r="M27" s="183"/>
      <c r="N27" s="184"/>
      <c r="O27" s="178" t="s">
        <v>118</v>
      </c>
      <c r="P27" s="179"/>
    </row>
    <row r="28" spans="1:16" ht="30.75" customHeight="1">
      <c r="A28" s="169"/>
      <c r="B28" s="44" t="s">
        <v>114</v>
      </c>
      <c r="C28" s="22" t="s">
        <v>23</v>
      </c>
      <c r="D28" s="44" t="str">
        <f>B28</f>
        <v>план на січень-вересень 2018р.</v>
      </c>
      <c r="E28" s="22" t="str">
        <f>C28</f>
        <v>факт</v>
      </c>
      <c r="F28" s="43" t="str">
        <f>B28</f>
        <v>план на січень-вересень 2018р.</v>
      </c>
      <c r="G28" s="58" t="str">
        <f>C28</f>
        <v>факт</v>
      </c>
      <c r="H28" s="44" t="str">
        <f>B28</f>
        <v>план на січень-вересень 2018р.</v>
      </c>
      <c r="I28" s="22" t="str">
        <f>C28</f>
        <v>факт</v>
      </c>
      <c r="J28" s="43" t="str">
        <f>B28</f>
        <v>план на січень-вересень 2018р.</v>
      </c>
      <c r="K28" s="58" t="str">
        <f>C28</f>
        <v>факт</v>
      </c>
      <c r="L28" s="41" t="str">
        <f>D28</f>
        <v>план на січень-вересень 2018р.</v>
      </c>
      <c r="M28" s="22" t="str">
        <f>C28</f>
        <v>факт</v>
      </c>
      <c r="N28" s="42" t="s">
        <v>24</v>
      </c>
      <c r="O28" s="173"/>
      <c r="P28" s="170"/>
    </row>
    <row r="29" spans="1:16" ht="23.25" customHeight="1" thickBot="1">
      <c r="A29" s="40">
        <f>вересень!S39</f>
        <v>0</v>
      </c>
      <c r="B29" s="45">
        <v>8015</v>
      </c>
      <c r="C29" s="45">
        <v>2012.21</v>
      </c>
      <c r="D29" s="45">
        <v>3820.03</v>
      </c>
      <c r="E29" s="45">
        <v>1597.12</v>
      </c>
      <c r="F29" s="45">
        <v>19000</v>
      </c>
      <c r="G29" s="45">
        <v>10416.34</v>
      </c>
      <c r="H29" s="45">
        <v>18</v>
      </c>
      <c r="I29" s="45">
        <v>12</v>
      </c>
      <c r="J29" s="45">
        <v>0</v>
      </c>
      <c r="K29" s="45">
        <v>0.17</v>
      </c>
      <c r="L29" s="59">
        <f>H29+F29+D29+J29+B29</f>
        <v>30853.03</v>
      </c>
      <c r="M29" s="46">
        <f>C29+E29+G29+I29+K29</f>
        <v>14037.84</v>
      </c>
      <c r="N29" s="47">
        <f>M29-L29</f>
        <v>-16815.19</v>
      </c>
      <c r="O29" s="180">
        <f>вересень!S29</f>
        <v>2641.73713</v>
      </c>
      <c r="P29" s="181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77"/>
      <c r="P30" s="177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711481.95</v>
      </c>
      <c r="C48" s="28">
        <v>643057.75</v>
      </c>
      <c r="F48" s="1" t="s">
        <v>22</v>
      </c>
      <c r="G48" s="6"/>
      <c r="H48" s="187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148632.95</v>
      </c>
      <c r="C49" s="28">
        <v>132218.51</v>
      </c>
      <c r="G49" s="6"/>
      <c r="H49" s="187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189664.36</v>
      </c>
      <c r="C50" s="28">
        <v>188502.61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21475.5</v>
      </c>
      <c r="C51" s="28">
        <v>24202.78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111101</v>
      </c>
      <c r="C52" s="28">
        <v>69544.78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4500</v>
      </c>
      <c r="C53" s="28">
        <v>5295.17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5500.08</v>
      </c>
      <c r="C54" s="28">
        <v>8297.24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30051.519999999917</v>
      </c>
      <c r="C55" s="12">
        <v>30567.0399999999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1222407.3599999999</v>
      </c>
      <c r="C56" s="9">
        <v>1101685.88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8015</v>
      </c>
      <c r="C58" s="9">
        <f>C29</f>
        <v>2012.21</v>
      </c>
    </row>
    <row r="59" spans="1:3" ht="25.5">
      <c r="A59" s="76" t="s">
        <v>54</v>
      </c>
      <c r="B59" s="9">
        <f>D29</f>
        <v>3820.03</v>
      </c>
      <c r="C59" s="9">
        <f>E29</f>
        <v>1597.12</v>
      </c>
    </row>
    <row r="60" spans="1:3" ht="12.75">
      <c r="A60" s="76" t="s">
        <v>55</v>
      </c>
      <c r="B60" s="9">
        <f>F29</f>
        <v>19000</v>
      </c>
      <c r="C60" s="9">
        <f>G29</f>
        <v>10416.34</v>
      </c>
    </row>
    <row r="61" spans="1:3" ht="25.5">
      <c r="A61" s="76" t="s">
        <v>56</v>
      </c>
      <c r="B61" s="9">
        <f>H29</f>
        <v>18</v>
      </c>
      <c r="C61" s="9">
        <f>I29</f>
        <v>12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36" sqref="G36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>
      <c r="A7" s="13" t="s">
        <v>119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41217.1</v>
      </c>
      <c r="G7" s="18">
        <f t="shared" si="0"/>
        <v>-27100</v>
      </c>
      <c r="H7" s="18">
        <f t="shared" si="0"/>
        <v>0</v>
      </c>
      <c r="I7" s="18">
        <f t="shared" si="0"/>
        <v>31222.3</v>
      </c>
      <c r="J7" s="18">
        <f t="shared" si="0"/>
        <v>7300</v>
      </c>
      <c r="K7" s="18">
        <f t="shared" si="0"/>
        <v>0</v>
      </c>
      <c r="L7" s="18">
        <f t="shared" si="0"/>
        <v>-8600</v>
      </c>
      <c r="M7" s="18">
        <f t="shared" si="0"/>
        <v>21765</v>
      </c>
      <c r="N7" s="31">
        <f>SUM(B8:M16)</f>
        <v>65139.399999999994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>
        <v>43251</v>
      </c>
      <c r="B11" s="26"/>
      <c r="C11" s="26"/>
      <c r="D11" s="26"/>
      <c r="E11" s="26"/>
      <c r="F11" s="26">
        <v>16000</v>
      </c>
      <c r="G11" s="26"/>
      <c r="H11" s="26"/>
      <c r="I11" s="26">
        <v>-1000</v>
      </c>
      <c r="J11" s="26"/>
      <c r="K11" s="26"/>
      <c r="L11" s="26">
        <v>-5600</v>
      </c>
      <c r="M11" s="26">
        <v>-9400</v>
      </c>
      <c r="N11" s="27">
        <f t="shared" si="1"/>
        <v>0</v>
      </c>
    </row>
    <row r="12" spans="1:14" ht="12.75" hidden="1">
      <c r="A12" s="25">
        <v>43278</v>
      </c>
      <c r="B12" s="26"/>
      <c r="C12" s="26"/>
      <c r="D12" s="26"/>
      <c r="E12" s="26"/>
      <c r="F12" s="26"/>
      <c r="G12" s="26">
        <v>-27500</v>
      </c>
      <c r="H12" s="26"/>
      <c r="I12" s="26"/>
      <c r="J12" s="26"/>
      <c r="K12" s="26"/>
      <c r="L12" s="26"/>
      <c r="M12" s="26">
        <v>27500</v>
      </c>
      <c r="N12" s="27">
        <f t="shared" si="1"/>
        <v>0</v>
      </c>
    </row>
    <row r="13" spans="1:14" ht="12.75" hidden="1">
      <c r="A13" s="25">
        <v>43343</v>
      </c>
      <c r="B13" s="26"/>
      <c r="C13" s="26"/>
      <c r="D13" s="26"/>
      <c r="E13" s="26"/>
      <c r="F13" s="26"/>
      <c r="G13" s="26"/>
      <c r="H13" s="26"/>
      <c r="I13" s="26">
        <v>32222.3</v>
      </c>
      <c r="J13" s="26">
        <v>7300</v>
      </c>
      <c r="K13" s="26"/>
      <c r="L13" s="26"/>
      <c r="M13" s="26"/>
      <c r="N13" s="27">
        <f t="shared" si="1"/>
        <v>39522.3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171348.76</v>
      </c>
      <c r="G17" s="30">
        <f t="shared" si="2"/>
        <v>101056.4</v>
      </c>
      <c r="H17" s="30">
        <f t="shared" si="2"/>
        <v>146580.57</v>
      </c>
      <c r="I17" s="30">
        <f t="shared" si="2"/>
        <v>177857.87</v>
      </c>
      <c r="J17" s="30">
        <f t="shared" si="2"/>
        <v>136337.4</v>
      </c>
      <c r="K17" s="30">
        <f t="shared" si="2"/>
        <v>145262.8</v>
      </c>
      <c r="L17" s="30">
        <f t="shared" si="2"/>
        <v>149508.95</v>
      </c>
      <c r="M17" s="30">
        <f t="shared" si="2"/>
        <v>175877.993</v>
      </c>
      <c r="N17" s="32">
        <f t="shared" si="1"/>
        <v>1693057.0999999999</v>
      </c>
      <c r="O17" s="15"/>
    </row>
    <row r="20" spans="1:15" ht="12" hidden="1">
      <c r="A20" t="s">
        <v>99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09">
        <v>158538</v>
      </c>
      <c r="G20" s="117">
        <v>127772.45</v>
      </c>
      <c r="H20" s="15">
        <v>137821.3</v>
      </c>
      <c r="I20" s="88">
        <v>145635.57</v>
      </c>
      <c r="J20" s="88">
        <v>129037.4</v>
      </c>
      <c r="K20" s="88">
        <f>145262.8-4000</f>
        <v>141262.8</v>
      </c>
      <c r="L20" s="88">
        <f>149508.95-4000</f>
        <v>145508.95</v>
      </c>
      <c r="M20" s="88">
        <f>148377.993-4806.3</f>
        <v>143571.693</v>
      </c>
      <c r="N20" s="15">
        <f>SUM(B20:M20)</f>
        <v>1643991.5429999998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L21">D20-D17</f>
        <v>6386.440000000002</v>
      </c>
      <c r="E21" s="15">
        <f t="shared" si="3"/>
        <v>19191.800000000003</v>
      </c>
      <c r="F21" s="15">
        <f t="shared" si="3"/>
        <v>-12810.76000000001</v>
      </c>
      <c r="G21" s="15">
        <f t="shared" si="3"/>
        <v>26716.050000000003</v>
      </c>
      <c r="H21" s="15">
        <f t="shared" si="3"/>
        <v>-8759.270000000019</v>
      </c>
      <c r="I21" s="15">
        <f t="shared" si="3"/>
        <v>-32222.29999999999</v>
      </c>
      <c r="J21" s="15">
        <f t="shared" si="3"/>
        <v>-7300</v>
      </c>
      <c r="K21" s="15">
        <f t="shared" si="3"/>
        <v>-4000</v>
      </c>
      <c r="L21" s="15">
        <f t="shared" si="3"/>
        <v>-4000</v>
      </c>
      <c r="M21" s="15">
        <f>M20-M17</f>
        <v>-32306.29999999999</v>
      </c>
      <c r="N21" s="15">
        <f>SUM(B21:M21)</f>
        <v>-49065.557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-65139.37999999989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6786.280000000028</v>
      </c>
    </row>
    <row r="28" ht="12" hidden="1"/>
    <row r="29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9" t="s">
        <v>72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73</v>
      </c>
      <c r="S1" s="153"/>
      <c r="T1" s="153"/>
      <c r="U1" s="153"/>
      <c r="V1" s="153"/>
      <c r="W1" s="154"/>
    </row>
    <row r="2" spans="1:23" ht="15" thickBot="1">
      <c r="A2" s="155" t="s">
        <v>77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78</v>
      </c>
      <c r="S2" s="159"/>
      <c r="T2" s="159"/>
      <c r="U2" s="159"/>
      <c r="V2" s="159"/>
      <c r="W2" s="16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63">
        <v>0</v>
      </c>
      <c r="V4" s="164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26">
        <v>0</v>
      </c>
      <c r="V5" s="127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47">
        <v>0</v>
      </c>
      <c r="V6" s="148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47">
        <v>0</v>
      </c>
      <c r="V7" s="148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26">
        <v>0</v>
      </c>
      <c r="V8" s="127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26">
        <v>0</v>
      </c>
      <c r="V9" s="127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26">
        <v>1</v>
      </c>
      <c r="V10" s="127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26">
        <v>0</v>
      </c>
      <c r="V12" s="127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26">
        <v>0</v>
      </c>
      <c r="V13" s="127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26">
        <v>0</v>
      </c>
      <c r="V14" s="127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26">
        <v>0</v>
      </c>
      <c r="V15" s="127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26">
        <v>0</v>
      </c>
      <c r="V16" s="127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26">
        <v>0</v>
      </c>
      <c r="V17" s="127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26">
        <v>0</v>
      </c>
      <c r="V18" s="127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26">
        <v>0</v>
      </c>
      <c r="V19" s="127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26">
        <v>0</v>
      </c>
      <c r="V20" s="127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26">
        <v>0</v>
      </c>
      <c r="V21" s="127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26">
        <v>0</v>
      </c>
      <c r="V22" s="127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41">
        <v>0</v>
      </c>
      <c r="V23" s="142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43">
        <f>SUM(U4:U23)</f>
        <v>1</v>
      </c>
      <c r="V24" s="144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1" t="s">
        <v>33</v>
      </c>
      <c r="S27" s="131"/>
      <c r="T27" s="131"/>
      <c r="U27" s="13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29</v>
      </c>
      <c r="S28" s="145"/>
      <c r="T28" s="145"/>
      <c r="U28" s="145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3">
        <v>43160</v>
      </c>
      <c r="S29" s="146">
        <v>144.8304</v>
      </c>
      <c r="T29" s="146"/>
      <c r="U29" s="146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4"/>
      <c r="S30" s="146"/>
      <c r="T30" s="146"/>
      <c r="U30" s="146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8" t="s">
        <v>45</v>
      </c>
      <c r="T32" s="129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0" t="s">
        <v>40</v>
      </c>
      <c r="T33" s="130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1" t="s">
        <v>30</v>
      </c>
      <c r="S37" s="131"/>
      <c r="T37" s="131"/>
      <c r="U37" s="13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 t="s">
        <v>31</v>
      </c>
      <c r="S38" s="132"/>
      <c r="T38" s="132"/>
      <c r="U38" s="132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>
        <v>43160</v>
      </c>
      <c r="S39" s="135">
        <v>4586.3857499999995</v>
      </c>
      <c r="T39" s="136"/>
      <c r="U39" s="137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4"/>
      <c r="S40" s="138"/>
      <c r="T40" s="139"/>
      <c r="U40" s="140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9" t="s">
        <v>79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81</v>
      </c>
      <c r="S1" s="153"/>
      <c r="T1" s="153"/>
      <c r="U1" s="153"/>
      <c r="V1" s="153"/>
      <c r="W1" s="154"/>
    </row>
    <row r="2" spans="1:23" ht="15" thickBot="1">
      <c r="A2" s="155" t="s">
        <v>82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83</v>
      </c>
      <c r="S2" s="159"/>
      <c r="T2" s="159"/>
      <c r="U2" s="159"/>
      <c r="V2" s="159"/>
      <c r="W2" s="16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63">
        <v>0</v>
      </c>
      <c r="V4" s="164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26">
        <v>0</v>
      </c>
      <c r="V5" s="127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47">
        <v>0</v>
      </c>
      <c r="V6" s="148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47">
        <v>0</v>
      </c>
      <c r="V7" s="148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26">
        <v>1</v>
      </c>
      <c r="V8" s="127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26">
        <v>0</v>
      </c>
      <c r="V9" s="127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26">
        <v>0</v>
      </c>
      <c r="V10" s="127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26">
        <v>0</v>
      </c>
      <c r="V12" s="127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26">
        <v>0</v>
      </c>
      <c r="V13" s="127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26">
        <v>0</v>
      </c>
      <c r="V14" s="127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26">
        <v>0</v>
      </c>
      <c r="V15" s="127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26">
        <v>0</v>
      </c>
      <c r="V16" s="127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26">
        <v>0</v>
      </c>
      <c r="V17" s="127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26">
        <v>0</v>
      </c>
      <c r="V18" s="127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26">
        <v>0</v>
      </c>
      <c r="V19" s="127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26">
        <v>0</v>
      </c>
      <c r="V20" s="127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26">
        <v>0</v>
      </c>
      <c r="V21" s="127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26">
        <v>0</v>
      </c>
      <c r="V22" s="127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26">
        <v>0</v>
      </c>
      <c r="V23" s="127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41"/>
      <c r="V24" s="142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43">
        <f>SUM(U4:U24)</f>
        <v>1</v>
      </c>
      <c r="V25" s="144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1" t="s">
        <v>33</v>
      </c>
      <c r="S28" s="131"/>
      <c r="T28" s="131"/>
      <c r="U28" s="131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5" t="s">
        <v>29</v>
      </c>
      <c r="S29" s="145"/>
      <c r="T29" s="145"/>
      <c r="U29" s="145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3">
        <v>43191</v>
      </c>
      <c r="S30" s="146">
        <v>36.88</v>
      </c>
      <c r="T30" s="146"/>
      <c r="U30" s="146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/>
      <c r="S31" s="146"/>
      <c r="T31" s="146"/>
      <c r="U31" s="146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8" t="s">
        <v>45</v>
      </c>
      <c r="T33" s="129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0" t="s">
        <v>40</v>
      </c>
      <c r="T34" s="130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1" t="s">
        <v>30</v>
      </c>
      <c r="S38" s="131"/>
      <c r="T38" s="131"/>
      <c r="U38" s="131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31</v>
      </c>
      <c r="S39" s="132"/>
      <c r="T39" s="132"/>
      <c r="U39" s="132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>
        <v>43191</v>
      </c>
      <c r="S40" s="135">
        <v>6267.390409999999</v>
      </c>
      <c r="T40" s="136"/>
      <c r="U40" s="137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/>
      <c r="S41" s="138"/>
      <c r="T41" s="139"/>
      <c r="U41" s="140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40:R41"/>
    <mergeCell ref="S40:U41"/>
    <mergeCell ref="R30:R31"/>
    <mergeCell ref="S30:U31"/>
    <mergeCell ref="S33:T33"/>
    <mergeCell ref="S34:T34"/>
    <mergeCell ref="R38:U38"/>
    <mergeCell ref="R39:U39"/>
    <mergeCell ref="U20:V20"/>
    <mergeCell ref="U21:V21"/>
    <mergeCell ref="U24:V24"/>
    <mergeCell ref="U25:V25"/>
    <mergeCell ref="R28:U28"/>
    <mergeCell ref="R29:U29"/>
    <mergeCell ref="U23:V23"/>
    <mergeCell ref="U22:V22"/>
    <mergeCell ref="U14:V14"/>
    <mergeCell ref="U15:V15"/>
    <mergeCell ref="U16:V16"/>
    <mergeCell ref="U17:V17"/>
    <mergeCell ref="U18:V18"/>
    <mergeCell ref="U19:V19"/>
    <mergeCell ref="U8:V8"/>
    <mergeCell ref="U9:V9"/>
    <mergeCell ref="U10:V10"/>
    <mergeCell ref="U11:V11"/>
    <mergeCell ref="U12:V12"/>
    <mergeCell ref="U13:V13"/>
    <mergeCell ref="U5:V5"/>
    <mergeCell ref="U6:V6"/>
    <mergeCell ref="U7:V7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9" t="s">
        <v>84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85</v>
      </c>
      <c r="S1" s="153"/>
      <c r="T1" s="153"/>
      <c r="U1" s="153"/>
      <c r="V1" s="153"/>
      <c r="W1" s="154"/>
    </row>
    <row r="2" spans="1:23" ht="15" thickBot="1">
      <c r="A2" s="155" t="s">
        <v>87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88</v>
      </c>
      <c r="S2" s="159"/>
      <c r="T2" s="159"/>
      <c r="U2" s="159"/>
      <c r="V2" s="159"/>
      <c r="W2" s="16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63">
        <v>0</v>
      </c>
      <c r="V4" s="164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26">
        <v>0</v>
      </c>
      <c r="V5" s="127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47">
        <v>0</v>
      </c>
      <c r="V6" s="148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47">
        <v>0</v>
      </c>
      <c r="V7" s="148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26">
        <v>0</v>
      </c>
      <c r="V8" s="127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26">
        <v>0</v>
      </c>
      <c r="V9" s="127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26">
        <v>0</v>
      </c>
      <c r="V10" s="127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26">
        <v>0</v>
      </c>
      <c r="V12" s="127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26">
        <v>0</v>
      </c>
      <c r="V13" s="127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26">
        <v>0</v>
      </c>
      <c r="V14" s="127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26">
        <v>0</v>
      </c>
      <c r="V15" s="127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26">
        <v>0</v>
      </c>
      <c r="V16" s="127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26">
        <v>1</v>
      </c>
      <c r="V17" s="127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26">
        <v>0</v>
      </c>
      <c r="V18" s="127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26">
        <v>0</v>
      </c>
      <c r="V19" s="127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26">
        <v>0</v>
      </c>
      <c r="V20" s="127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26">
        <v>0</v>
      </c>
      <c r="V21" s="127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41">
        <v>0</v>
      </c>
      <c r="V22" s="142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43">
        <f>SUM(U4:U22)</f>
        <v>1</v>
      </c>
      <c r="V23" s="144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31" t="s">
        <v>33</v>
      </c>
      <c r="S26" s="131"/>
      <c r="T26" s="131"/>
      <c r="U26" s="131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5" t="s">
        <v>29</v>
      </c>
      <c r="S27" s="145"/>
      <c r="T27" s="145"/>
      <c r="U27" s="145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3">
        <v>43221</v>
      </c>
      <c r="S28" s="146">
        <f>164449.89/1000</f>
        <v>164.44989</v>
      </c>
      <c r="T28" s="146"/>
      <c r="U28" s="146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/>
      <c r="S29" s="146"/>
      <c r="T29" s="146"/>
      <c r="U29" s="146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28" t="s">
        <v>45</v>
      </c>
      <c r="T31" s="129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0" t="s">
        <v>40</v>
      </c>
      <c r="T32" s="130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31" t="s">
        <v>30</v>
      </c>
      <c r="S36" s="131"/>
      <c r="T36" s="131"/>
      <c r="U36" s="131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31</v>
      </c>
      <c r="S37" s="132"/>
      <c r="T37" s="132"/>
      <c r="U37" s="132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>
        <v>43221</v>
      </c>
      <c r="S38" s="135">
        <f>6073942.31/1000</f>
        <v>6073.942309999999</v>
      </c>
      <c r="T38" s="136"/>
      <c r="U38" s="137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/>
      <c r="S39" s="138"/>
      <c r="T39" s="139"/>
      <c r="U39" s="140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1" sqref="I2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9" t="s">
        <v>89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90</v>
      </c>
      <c r="S1" s="153"/>
      <c r="T1" s="153"/>
      <c r="U1" s="153"/>
      <c r="V1" s="153"/>
      <c r="W1" s="154"/>
    </row>
    <row r="2" spans="1:23" ht="15" thickBot="1">
      <c r="A2" s="155" t="s">
        <v>92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93</v>
      </c>
      <c r="S2" s="159"/>
      <c r="T2" s="159"/>
      <c r="U2" s="159"/>
      <c r="V2" s="159"/>
      <c r="W2" s="16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7549.427142857142</v>
      </c>
      <c r="R4" s="94">
        <v>0</v>
      </c>
      <c r="S4" s="95">
        <v>0</v>
      </c>
      <c r="T4" s="96">
        <v>10</v>
      </c>
      <c r="U4" s="163">
        <v>0</v>
      </c>
      <c r="V4" s="164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7549.4</v>
      </c>
      <c r="R5" s="69">
        <v>0</v>
      </c>
      <c r="S5" s="65">
        <v>0</v>
      </c>
      <c r="T5" s="70">
        <v>1</v>
      </c>
      <c r="U5" s="126">
        <v>0</v>
      </c>
      <c r="V5" s="127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7549.4</v>
      </c>
      <c r="R6" s="71">
        <v>0</v>
      </c>
      <c r="S6" s="72">
        <v>0</v>
      </c>
      <c r="T6" s="73">
        <v>0</v>
      </c>
      <c r="U6" s="147">
        <v>0</v>
      </c>
      <c r="V6" s="148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7549.4</v>
      </c>
      <c r="R7" s="71">
        <v>0</v>
      </c>
      <c r="S7" s="72">
        <v>0</v>
      </c>
      <c r="T7" s="73">
        <v>0</v>
      </c>
      <c r="U7" s="147">
        <v>1</v>
      </c>
      <c r="V7" s="148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7549.4</v>
      </c>
      <c r="R8" s="112">
        <v>0</v>
      </c>
      <c r="S8" s="113">
        <v>0</v>
      </c>
      <c r="T8" s="104">
        <v>45.7</v>
      </c>
      <c r="U8" s="165">
        <v>0</v>
      </c>
      <c r="V8" s="166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7549.4</v>
      </c>
      <c r="R9" s="115">
        <v>0</v>
      </c>
      <c r="S9" s="72">
        <v>0</v>
      </c>
      <c r="T9" s="65">
        <v>0</v>
      </c>
      <c r="U9" s="167">
        <v>0</v>
      </c>
      <c r="V9" s="167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7549.4</v>
      </c>
      <c r="R10" s="71">
        <v>0</v>
      </c>
      <c r="S10" s="72">
        <v>0</v>
      </c>
      <c r="T10" s="70">
        <v>0</v>
      </c>
      <c r="U10" s="126">
        <v>0</v>
      </c>
      <c r="V10" s="127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7549.4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7549.4</v>
      </c>
      <c r="R12" s="69">
        <v>0</v>
      </c>
      <c r="S12" s="65">
        <v>0</v>
      </c>
      <c r="T12" s="70">
        <v>0</v>
      </c>
      <c r="U12" s="126">
        <v>0</v>
      </c>
      <c r="V12" s="127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7549.4</v>
      </c>
      <c r="R13" s="69">
        <v>0</v>
      </c>
      <c r="S13" s="65">
        <v>0</v>
      </c>
      <c r="T13" s="70">
        <v>0</v>
      </c>
      <c r="U13" s="126">
        <v>0</v>
      </c>
      <c r="V13" s="127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7549.4</v>
      </c>
      <c r="R14" s="69">
        <v>0</v>
      </c>
      <c r="S14" s="65">
        <v>26.1</v>
      </c>
      <c r="T14" s="74">
        <v>0</v>
      </c>
      <c r="U14" s="126">
        <v>0</v>
      </c>
      <c r="V14" s="127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7549.4</v>
      </c>
      <c r="R15" s="69">
        <v>0</v>
      </c>
      <c r="S15" s="65">
        <v>0</v>
      </c>
      <c r="T15" s="74">
        <v>0</v>
      </c>
      <c r="U15" s="126">
        <v>0</v>
      </c>
      <c r="V15" s="127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7549.4</v>
      </c>
      <c r="R16" s="69">
        <v>0</v>
      </c>
      <c r="S16" s="65">
        <v>0</v>
      </c>
      <c r="T16" s="74">
        <v>0</v>
      </c>
      <c r="U16" s="126">
        <v>0</v>
      </c>
      <c r="V16" s="127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7549.4</v>
      </c>
      <c r="R17" s="69">
        <v>74.4</v>
      </c>
      <c r="S17" s="65">
        <v>0</v>
      </c>
      <c r="T17" s="74">
        <v>0</v>
      </c>
      <c r="U17" s="126">
        <v>0</v>
      </c>
      <c r="V17" s="127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7549.4</v>
      </c>
      <c r="R18" s="69">
        <v>0</v>
      </c>
      <c r="S18" s="65">
        <v>0</v>
      </c>
      <c r="T18" s="70">
        <v>0</v>
      </c>
      <c r="U18" s="126">
        <v>0</v>
      </c>
      <c r="V18" s="127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7549.4</v>
      </c>
      <c r="R19" s="69">
        <v>0</v>
      </c>
      <c r="S19" s="65">
        <v>0</v>
      </c>
      <c r="T19" s="70">
        <v>0</v>
      </c>
      <c r="U19" s="126">
        <v>0</v>
      </c>
      <c r="V19" s="127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7549.4</v>
      </c>
      <c r="R20" s="69">
        <v>0</v>
      </c>
      <c r="S20" s="65">
        <v>0</v>
      </c>
      <c r="T20" s="70">
        <v>0</v>
      </c>
      <c r="U20" s="126">
        <v>0</v>
      </c>
      <c r="V20" s="127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7549.4</v>
      </c>
      <c r="R21" s="102">
        <v>65.8</v>
      </c>
      <c r="S21" s="103">
        <v>0</v>
      </c>
      <c r="T21" s="104">
        <v>0</v>
      </c>
      <c r="U21" s="126">
        <v>0</v>
      </c>
      <c r="V21" s="127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7549.4</v>
      </c>
      <c r="R22" s="102">
        <v>14.6</v>
      </c>
      <c r="S22" s="103">
        <v>0</v>
      </c>
      <c r="T22" s="104">
        <v>0</v>
      </c>
      <c r="U22" s="126">
        <v>0</v>
      </c>
      <c r="V22" s="127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7549.4</v>
      </c>
      <c r="R23" s="102">
        <v>0</v>
      </c>
      <c r="S23" s="103">
        <v>0</v>
      </c>
      <c r="T23" s="104">
        <v>0</v>
      </c>
      <c r="U23" s="126">
        <v>0</v>
      </c>
      <c r="V23" s="127"/>
      <c r="W23" s="68">
        <f t="shared" si="3"/>
        <v>0</v>
      </c>
    </row>
    <row r="24" spans="1:23" ht="13.5" thickBot="1">
      <c r="A24" s="10">
        <v>43251</v>
      </c>
      <c r="B24" s="65">
        <v>11651.8</v>
      </c>
      <c r="C24" s="74">
        <v>503.7</v>
      </c>
      <c r="D24" s="106">
        <v>8.2</v>
      </c>
      <c r="E24" s="106">
        <f t="shared" si="0"/>
        <v>495.5</v>
      </c>
      <c r="F24" s="78">
        <v>32.7</v>
      </c>
      <c r="G24" s="65">
        <v>255.9</v>
      </c>
      <c r="H24" s="65">
        <v>240.4</v>
      </c>
      <c r="I24" s="78">
        <v>104.1</v>
      </c>
      <c r="J24" s="78">
        <v>36</v>
      </c>
      <c r="K24" s="78">
        <v>0</v>
      </c>
      <c r="L24" s="78">
        <v>0</v>
      </c>
      <c r="M24" s="65">
        <f t="shared" si="1"/>
        <v>-8.859999999999559</v>
      </c>
      <c r="N24" s="65">
        <v>12815.74</v>
      </c>
      <c r="O24" s="65">
        <v>7200</v>
      </c>
      <c r="P24" s="3">
        <f t="shared" si="2"/>
        <v>1.779963888888889</v>
      </c>
      <c r="Q24" s="2">
        <v>7549.4</v>
      </c>
      <c r="R24" s="98">
        <v>10</v>
      </c>
      <c r="S24" s="99">
        <v>0</v>
      </c>
      <c r="T24" s="100">
        <v>7.5</v>
      </c>
      <c r="U24" s="141">
        <v>0</v>
      </c>
      <c r="V24" s="142"/>
      <c r="W24" s="116">
        <f t="shared" si="3"/>
        <v>17.5</v>
      </c>
    </row>
    <row r="25" spans="1:23" ht="13.5" thickBot="1">
      <c r="A25" s="83" t="s">
        <v>28</v>
      </c>
      <c r="B25" s="85">
        <f aca="true" t="shared" si="4" ref="B25:O25">SUM(B4:B24)</f>
        <v>82462.82</v>
      </c>
      <c r="C25" s="85">
        <f t="shared" si="4"/>
        <v>11360.490000000002</v>
      </c>
      <c r="D25" s="107">
        <f t="shared" si="4"/>
        <v>4535.339999999999</v>
      </c>
      <c r="E25" s="107">
        <f t="shared" si="4"/>
        <v>6825.15</v>
      </c>
      <c r="F25" s="85">
        <f t="shared" si="4"/>
        <v>816.47</v>
      </c>
      <c r="G25" s="85">
        <f t="shared" si="4"/>
        <v>26939.47</v>
      </c>
      <c r="H25" s="85">
        <f t="shared" si="4"/>
        <v>28264.56</v>
      </c>
      <c r="I25" s="85">
        <f t="shared" si="4"/>
        <v>2262.5299999999997</v>
      </c>
      <c r="J25" s="85">
        <f t="shared" si="4"/>
        <v>766.35</v>
      </c>
      <c r="K25" s="85">
        <f t="shared" si="4"/>
        <v>559.6</v>
      </c>
      <c r="L25" s="85">
        <f t="shared" si="4"/>
        <v>1129.2</v>
      </c>
      <c r="M25" s="84">
        <f t="shared" si="4"/>
        <v>3976.4800000000027</v>
      </c>
      <c r="N25" s="84">
        <f t="shared" si="4"/>
        <v>158537.96999999997</v>
      </c>
      <c r="O25" s="84">
        <f t="shared" si="4"/>
        <v>135300</v>
      </c>
      <c r="P25" s="86">
        <f>N25/O25</f>
        <v>1.171751441241685</v>
      </c>
      <c r="Q25" s="2"/>
      <c r="R25" s="75">
        <f>SUM(R4:R24)</f>
        <v>164.79999999999998</v>
      </c>
      <c r="S25" s="75">
        <f>SUM(S4:S24)</f>
        <v>26.1</v>
      </c>
      <c r="T25" s="75">
        <f>SUM(T4:T24)</f>
        <v>64.2</v>
      </c>
      <c r="U25" s="143">
        <f>SUM(U4:U24)</f>
        <v>1</v>
      </c>
      <c r="V25" s="144"/>
      <c r="W25" s="111">
        <f>R25+S25+U25+T25+V25</f>
        <v>256.09999999999997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1" t="s">
        <v>33</v>
      </c>
      <c r="S28" s="131"/>
      <c r="T28" s="131"/>
      <c r="U28" s="131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5" t="s">
        <v>29</v>
      </c>
      <c r="S29" s="145"/>
      <c r="T29" s="145"/>
      <c r="U29" s="145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3">
        <v>43252</v>
      </c>
      <c r="S30" s="146">
        <f>143460/1000</f>
        <v>143.46</v>
      </c>
      <c r="T30" s="146"/>
      <c r="U30" s="146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/>
      <c r="S31" s="146"/>
      <c r="T31" s="146"/>
      <c r="U31" s="146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8" t="s">
        <v>45</v>
      </c>
      <c r="T33" s="129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0" t="s">
        <v>40</v>
      </c>
      <c r="T34" s="130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1" t="s">
        <v>30</v>
      </c>
      <c r="S38" s="131"/>
      <c r="T38" s="131"/>
      <c r="U38" s="131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31</v>
      </c>
      <c r="S39" s="132"/>
      <c r="T39" s="132"/>
      <c r="U39" s="132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>
        <v>43252</v>
      </c>
      <c r="S40" s="135">
        <v>2090.605379999998</v>
      </c>
      <c r="T40" s="136"/>
      <c r="U40" s="137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/>
      <c r="S41" s="138"/>
      <c r="T41" s="139"/>
      <c r="U41" s="140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" sqref="Q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9" t="s">
        <v>94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96</v>
      </c>
      <c r="S1" s="153"/>
      <c r="T1" s="153"/>
      <c r="U1" s="153"/>
      <c r="V1" s="153"/>
      <c r="W1" s="154"/>
    </row>
    <row r="2" spans="1:23" ht="15" thickBot="1">
      <c r="A2" s="155" t="s">
        <v>97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98</v>
      </c>
      <c r="S2" s="159"/>
      <c r="T2" s="159"/>
      <c r="U2" s="159"/>
      <c r="V2" s="159"/>
      <c r="W2" s="16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95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93" t="s">
        <v>27</v>
      </c>
    </row>
    <row r="4" spans="1:23" ht="12.75">
      <c r="A4" s="10">
        <v>43252</v>
      </c>
      <c r="B4" s="65">
        <v>1358.6</v>
      </c>
      <c r="C4" s="79">
        <v>325.1</v>
      </c>
      <c r="D4" s="106">
        <v>2.4</v>
      </c>
      <c r="E4" s="106">
        <f aca="true" t="shared" si="0" ref="E4:E23">C4-D4</f>
        <v>322.70000000000005</v>
      </c>
      <c r="F4" s="65">
        <v>89.8</v>
      </c>
      <c r="G4" s="65">
        <v>204.1</v>
      </c>
      <c r="H4" s="67">
        <v>389.4</v>
      </c>
      <c r="I4" s="65">
        <v>99.1</v>
      </c>
      <c r="J4" s="78">
        <v>19.5</v>
      </c>
      <c r="K4" s="78">
        <v>0</v>
      </c>
      <c r="L4" s="65">
        <v>1432.2</v>
      </c>
      <c r="M4" s="65">
        <f aca="true" t="shared" si="1" ref="M4:M23">N4-B4-C4-F4-G4-H4-I4-J4-K4-L4</f>
        <v>11.950000000000045</v>
      </c>
      <c r="N4" s="65">
        <v>3929.75</v>
      </c>
      <c r="O4" s="65">
        <v>4000</v>
      </c>
      <c r="P4" s="3">
        <f aca="true" t="shared" si="2" ref="P4:P23">N4/O4</f>
        <v>0.9824375</v>
      </c>
      <c r="Q4" s="2">
        <f>AVERAGE(N4:N23)</f>
        <v>6388.6215</v>
      </c>
      <c r="R4" s="94">
        <v>0</v>
      </c>
      <c r="S4" s="95">
        <v>0</v>
      </c>
      <c r="T4" s="96">
        <v>3</v>
      </c>
      <c r="U4" s="163">
        <v>0</v>
      </c>
      <c r="V4" s="164"/>
      <c r="W4" s="97">
        <f>R4+S4+U4+T4+V4</f>
        <v>3</v>
      </c>
    </row>
    <row r="5" spans="1:23" ht="12.75">
      <c r="A5" s="10">
        <v>43255</v>
      </c>
      <c r="B5" s="65">
        <v>1556.9</v>
      </c>
      <c r="C5" s="79">
        <v>157.4</v>
      </c>
      <c r="D5" s="106">
        <v>21.8</v>
      </c>
      <c r="E5" s="106">
        <f t="shared" si="0"/>
        <v>135.6</v>
      </c>
      <c r="F5" s="65">
        <v>73.8</v>
      </c>
      <c r="G5" s="65">
        <v>203.2</v>
      </c>
      <c r="H5" s="79">
        <v>460.8</v>
      </c>
      <c r="I5" s="78">
        <v>147.2</v>
      </c>
      <c r="J5" s="78">
        <v>75.8</v>
      </c>
      <c r="K5" s="78">
        <v>612</v>
      </c>
      <c r="L5" s="65">
        <v>0</v>
      </c>
      <c r="M5" s="65">
        <f t="shared" si="1"/>
        <v>15.149999999999864</v>
      </c>
      <c r="N5" s="65">
        <v>3302.25</v>
      </c>
      <c r="O5" s="65">
        <v>3500</v>
      </c>
      <c r="P5" s="3">
        <f t="shared" si="2"/>
        <v>0.9435</v>
      </c>
      <c r="Q5" s="2">
        <v>6388.6</v>
      </c>
      <c r="R5" s="69">
        <v>0</v>
      </c>
      <c r="S5" s="65">
        <v>0</v>
      </c>
      <c r="T5" s="70">
        <v>0</v>
      </c>
      <c r="U5" s="126">
        <v>0</v>
      </c>
      <c r="V5" s="127"/>
      <c r="W5" s="68">
        <f aca="true" t="shared" si="3" ref="W5:W23">R5+S5+U5+T5+V5</f>
        <v>0</v>
      </c>
    </row>
    <row r="6" spans="1:23" ht="12.75">
      <c r="A6" s="10">
        <v>43256</v>
      </c>
      <c r="B6" s="65">
        <f>3535.2+178.4</f>
        <v>3713.6</v>
      </c>
      <c r="C6" s="79">
        <v>388.6</v>
      </c>
      <c r="D6" s="106">
        <v>42.5</v>
      </c>
      <c r="E6" s="106">
        <f t="shared" si="0"/>
        <v>346.1</v>
      </c>
      <c r="F6" s="72">
        <v>75.8</v>
      </c>
      <c r="G6" s="65">
        <v>140.5</v>
      </c>
      <c r="H6" s="80">
        <v>350.9</v>
      </c>
      <c r="I6" s="78">
        <v>148.6</v>
      </c>
      <c r="J6" s="78">
        <v>15.1</v>
      </c>
      <c r="K6" s="78">
        <v>0</v>
      </c>
      <c r="L6" s="78">
        <v>0</v>
      </c>
      <c r="M6" s="65">
        <f t="shared" si="1"/>
        <v>9.299999999999779</v>
      </c>
      <c r="N6" s="65">
        <v>4842.4</v>
      </c>
      <c r="O6" s="65">
        <v>5000</v>
      </c>
      <c r="P6" s="3">
        <f t="shared" si="2"/>
        <v>0.9684799999999999</v>
      </c>
      <c r="Q6" s="2">
        <v>6388.6</v>
      </c>
      <c r="R6" s="69">
        <v>0</v>
      </c>
      <c r="S6" s="65">
        <v>0</v>
      </c>
      <c r="T6" s="70">
        <v>0</v>
      </c>
      <c r="U6" s="126">
        <v>0</v>
      </c>
      <c r="V6" s="127"/>
      <c r="W6" s="68">
        <f t="shared" si="3"/>
        <v>0</v>
      </c>
    </row>
    <row r="7" spans="1:23" ht="12.75">
      <c r="A7" s="10">
        <v>43257</v>
      </c>
      <c r="B7" s="77">
        <v>5472.5</v>
      </c>
      <c r="C7" s="79">
        <v>199</v>
      </c>
      <c r="D7" s="106">
        <v>2.7</v>
      </c>
      <c r="E7" s="106">
        <f t="shared" si="0"/>
        <v>196.3</v>
      </c>
      <c r="F7" s="65">
        <v>84</v>
      </c>
      <c r="G7" s="65">
        <v>70.5</v>
      </c>
      <c r="H7" s="79">
        <v>351.2</v>
      </c>
      <c r="I7" s="78">
        <v>8.1</v>
      </c>
      <c r="J7" s="78">
        <v>34.1</v>
      </c>
      <c r="K7" s="78">
        <v>0</v>
      </c>
      <c r="L7" s="78">
        <v>0</v>
      </c>
      <c r="M7" s="65">
        <f t="shared" si="1"/>
        <v>36.9000000000002</v>
      </c>
      <c r="N7" s="65">
        <v>6256.3</v>
      </c>
      <c r="O7" s="65">
        <v>8000</v>
      </c>
      <c r="P7" s="3">
        <f t="shared" si="2"/>
        <v>0.7820375</v>
      </c>
      <c r="Q7" s="2">
        <v>6388.6</v>
      </c>
      <c r="R7" s="71">
        <v>0</v>
      </c>
      <c r="S7" s="72">
        <v>0</v>
      </c>
      <c r="T7" s="73">
        <v>0</v>
      </c>
      <c r="U7" s="147">
        <v>1</v>
      </c>
      <c r="V7" s="148"/>
      <c r="W7" s="68">
        <f t="shared" si="3"/>
        <v>1</v>
      </c>
    </row>
    <row r="8" spans="1:23" ht="12.75">
      <c r="A8" s="10">
        <v>43258</v>
      </c>
      <c r="B8" s="65">
        <v>12927.3</v>
      </c>
      <c r="C8" s="70">
        <v>225</v>
      </c>
      <c r="D8" s="106">
        <v>6.2</v>
      </c>
      <c r="E8" s="106">
        <f t="shared" si="0"/>
        <v>218.8</v>
      </c>
      <c r="F8" s="78">
        <v>6.4</v>
      </c>
      <c r="G8" s="78">
        <v>162.4</v>
      </c>
      <c r="H8" s="65">
        <v>402</v>
      </c>
      <c r="I8" s="78">
        <v>177.6</v>
      </c>
      <c r="J8" s="78">
        <v>29.7</v>
      </c>
      <c r="K8" s="78">
        <v>0</v>
      </c>
      <c r="L8" s="78">
        <v>0</v>
      </c>
      <c r="M8" s="65">
        <f t="shared" si="1"/>
        <v>55.600000000000776</v>
      </c>
      <c r="N8" s="65">
        <v>13986</v>
      </c>
      <c r="O8" s="65">
        <v>11000</v>
      </c>
      <c r="P8" s="3">
        <f t="shared" si="2"/>
        <v>1.2714545454545454</v>
      </c>
      <c r="Q8" s="2">
        <v>6388.6</v>
      </c>
      <c r="R8" s="112">
        <v>0</v>
      </c>
      <c r="S8" s="113">
        <v>0</v>
      </c>
      <c r="T8" s="104">
        <v>0</v>
      </c>
      <c r="U8" s="165">
        <v>0</v>
      </c>
      <c r="V8" s="166"/>
      <c r="W8" s="110">
        <f t="shared" si="3"/>
        <v>0</v>
      </c>
    </row>
    <row r="9" spans="1:23" ht="12.75">
      <c r="A9" s="10">
        <v>43259</v>
      </c>
      <c r="B9" s="65">
        <f>2086</f>
        <v>2086</v>
      </c>
      <c r="C9" s="70">
        <v>143.3</v>
      </c>
      <c r="D9" s="106">
        <v>7</v>
      </c>
      <c r="E9" s="106">
        <f t="shared" si="0"/>
        <v>136.3</v>
      </c>
      <c r="F9" s="78">
        <v>42.3</v>
      </c>
      <c r="G9" s="82">
        <v>199.1</v>
      </c>
      <c r="H9" s="65">
        <v>247.5</v>
      </c>
      <c r="I9" s="78">
        <v>77.1</v>
      </c>
      <c r="J9" s="78">
        <v>62.8</v>
      </c>
      <c r="K9" s="78">
        <v>0</v>
      </c>
      <c r="L9" s="78">
        <v>0</v>
      </c>
      <c r="M9" s="65">
        <f t="shared" si="1"/>
        <v>19.499999999999986</v>
      </c>
      <c r="N9" s="65">
        <v>2877.6</v>
      </c>
      <c r="O9" s="65">
        <v>3500</v>
      </c>
      <c r="P9" s="3">
        <f t="shared" si="2"/>
        <v>0.8221714285714286</v>
      </c>
      <c r="Q9" s="2">
        <v>6388.6</v>
      </c>
      <c r="R9" s="115">
        <v>0</v>
      </c>
      <c r="S9" s="72">
        <v>0</v>
      </c>
      <c r="T9" s="65">
        <v>153.5</v>
      </c>
      <c r="U9" s="167">
        <v>0</v>
      </c>
      <c r="V9" s="167"/>
      <c r="W9" s="114">
        <f t="shared" si="3"/>
        <v>153.5</v>
      </c>
    </row>
    <row r="10" spans="1:23" ht="12.75">
      <c r="A10" s="10">
        <v>43262</v>
      </c>
      <c r="B10" s="65">
        <v>613.9</v>
      </c>
      <c r="C10" s="70">
        <v>302.8</v>
      </c>
      <c r="D10" s="106">
        <v>124.9</v>
      </c>
      <c r="E10" s="106">
        <f t="shared" si="0"/>
        <v>177.9</v>
      </c>
      <c r="F10" s="78">
        <v>47.2</v>
      </c>
      <c r="G10" s="78">
        <v>276.9</v>
      </c>
      <c r="H10" s="65">
        <v>521.1</v>
      </c>
      <c r="I10" s="78">
        <v>79.4</v>
      </c>
      <c r="J10" s="78">
        <v>12.5</v>
      </c>
      <c r="K10" s="78">
        <v>0</v>
      </c>
      <c r="L10" s="78">
        <v>0</v>
      </c>
      <c r="M10" s="65">
        <f t="shared" si="1"/>
        <v>10.599999999999994</v>
      </c>
      <c r="N10" s="65">
        <v>1864.4</v>
      </c>
      <c r="O10" s="72">
        <v>3600</v>
      </c>
      <c r="P10" s="3">
        <f t="shared" si="2"/>
        <v>0.517888888888889</v>
      </c>
      <c r="Q10" s="2">
        <v>6388.6</v>
      </c>
      <c r="R10" s="71">
        <v>0</v>
      </c>
      <c r="S10" s="72">
        <v>0</v>
      </c>
      <c r="T10" s="70">
        <v>0</v>
      </c>
      <c r="U10" s="126">
        <v>0</v>
      </c>
      <c r="V10" s="127"/>
      <c r="W10" s="68">
        <f>R10+S10+U10+T10+V10</f>
        <v>0</v>
      </c>
    </row>
    <row r="11" spans="1:23" ht="12.75">
      <c r="A11" s="10">
        <v>43263</v>
      </c>
      <c r="B11" s="65">
        <v>736.6</v>
      </c>
      <c r="C11" s="70">
        <v>420.7</v>
      </c>
      <c r="D11" s="106">
        <v>34.9</v>
      </c>
      <c r="E11" s="106">
        <f t="shared" si="0"/>
        <v>385.8</v>
      </c>
      <c r="F11" s="78">
        <v>101.8</v>
      </c>
      <c r="G11" s="78">
        <v>202.9</v>
      </c>
      <c r="H11" s="65">
        <v>333.9</v>
      </c>
      <c r="I11" s="78">
        <v>137.7</v>
      </c>
      <c r="J11" s="78">
        <v>20.1</v>
      </c>
      <c r="K11" s="78">
        <v>0</v>
      </c>
      <c r="L11" s="78">
        <v>0</v>
      </c>
      <c r="M11" s="65">
        <f t="shared" si="1"/>
        <v>10.650000000000055</v>
      </c>
      <c r="N11" s="65">
        <v>1964.35</v>
      </c>
      <c r="O11" s="65">
        <v>3800</v>
      </c>
      <c r="P11" s="3">
        <f t="shared" si="2"/>
        <v>0.5169342105263157</v>
      </c>
      <c r="Q11" s="2">
        <v>6388.6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43264</v>
      </c>
      <c r="B12" s="77">
        <v>697.8</v>
      </c>
      <c r="C12" s="70">
        <v>349.5</v>
      </c>
      <c r="D12" s="106">
        <v>69.9</v>
      </c>
      <c r="E12" s="106">
        <f t="shared" si="0"/>
        <v>279.6</v>
      </c>
      <c r="F12" s="78">
        <v>35.5</v>
      </c>
      <c r="G12" s="78">
        <v>261.8</v>
      </c>
      <c r="H12" s="65">
        <v>443</v>
      </c>
      <c r="I12" s="78">
        <v>105</v>
      </c>
      <c r="J12" s="78">
        <v>10.3</v>
      </c>
      <c r="K12" s="78">
        <v>0</v>
      </c>
      <c r="L12" s="78">
        <v>0</v>
      </c>
      <c r="M12" s="65">
        <f t="shared" si="1"/>
        <v>83.45</v>
      </c>
      <c r="N12" s="65">
        <v>1986.35</v>
      </c>
      <c r="O12" s="65">
        <v>5800</v>
      </c>
      <c r="P12" s="3">
        <f t="shared" si="2"/>
        <v>0.3424741379310345</v>
      </c>
      <c r="Q12" s="2">
        <v>6388.6</v>
      </c>
      <c r="R12" s="69">
        <v>0</v>
      </c>
      <c r="S12" s="65">
        <v>0</v>
      </c>
      <c r="T12" s="70">
        <v>0</v>
      </c>
      <c r="U12" s="126">
        <v>0</v>
      </c>
      <c r="V12" s="127"/>
      <c r="W12" s="68">
        <f t="shared" si="3"/>
        <v>0</v>
      </c>
    </row>
    <row r="13" spans="1:23" ht="12.75">
      <c r="A13" s="10">
        <v>43265</v>
      </c>
      <c r="B13" s="65">
        <v>7456.2</v>
      </c>
      <c r="C13" s="70">
        <v>212.2</v>
      </c>
      <c r="D13" s="106">
        <v>4.4</v>
      </c>
      <c r="E13" s="106">
        <f t="shared" si="0"/>
        <v>207.79999999999998</v>
      </c>
      <c r="F13" s="78">
        <v>81.1</v>
      </c>
      <c r="G13" s="78">
        <v>342.1</v>
      </c>
      <c r="H13" s="65">
        <v>401.3</v>
      </c>
      <c r="I13" s="78">
        <v>80.9</v>
      </c>
      <c r="J13" s="78">
        <v>6.8</v>
      </c>
      <c r="K13" s="78">
        <v>0</v>
      </c>
      <c r="L13" s="78">
        <v>0</v>
      </c>
      <c r="M13" s="65">
        <f t="shared" si="1"/>
        <v>15.8500000000008</v>
      </c>
      <c r="N13" s="65">
        <v>8596.45</v>
      </c>
      <c r="O13" s="65">
        <v>7500</v>
      </c>
      <c r="P13" s="3">
        <f t="shared" si="2"/>
        <v>1.1461933333333334</v>
      </c>
      <c r="Q13" s="2">
        <v>6388.6</v>
      </c>
      <c r="R13" s="69">
        <v>0</v>
      </c>
      <c r="S13" s="65">
        <v>0</v>
      </c>
      <c r="T13" s="70">
        <v>0.2</v>
      </c>
      <c r="U13" s="126">
        <v>0</v>
      </c>
      <c r="V13" s="127"/>
      <c r="W13" s="68">
        <f t="shared" si="3"/>
        <v>0.2</v>
      </c>
    </row>
    <row r="14" spans="1:23" ht="12.75">
      <c r="A14" s="10">
        <v>43266</v>
      </c>
      <c r="B14" s="65">
        <v>8510.5</v>
      </c>
      <c r="C14" s="70">
        <v>197.2</v>
      </c>
      <c r="D14" s="106">
        <v>38</v>
      </c>
      <c r="E14" s="106">
        <f t="shared" si="0"/>
        <v>159.2</v>
      </c>
      <c r="F14" s="78">
        <v>148.25</v>
      </c>
      <c r="G14" s="78">
        <v>349.1</v>
      </c>
      <c r="H14" s="65">
        <v>780.5</v>
      </c>
      <c r="I14" s="78">
        <v>95.3</v>
      </c>
      <c r="J14" s="78">
        <v>37.6</v>
      </c>
      <c r="K14" s="78">
        <v>0</v>
      </c>
      <c r="L14" s="78">
        <v>0</v>
      </c>
      <c r="M14" s="65">
        <f t="shared" si="1"/>
        <v>15.970000000000006</v>
      </c>
      <c r="N14" s="65">
        <v>10134.42</v>
      </c>
      <c r="O14" s="65">
        <v>12000</v>
      </c>
      <c r="P14" s="3">
        <f t="shared" si="2"/>
        <v>0.844535</v>
      </c>
      <c r="Q14" s="2">
        <v>6388.6</v>
      </c>
      <c r="R14" s="69">
        <v>0</v>
      </c>
      <c r="S14" s="65">
        <v>0</v>
      </c>
      <c r="T14" s="74">
        <v>0</v>
      </c>
      <c r="U14" s="126">
        <v>0</v>
      </c>
      <c r="V14" s="127"/>
      <c r="W14" s="68">
        <f t="shared" si="3"/>
        <v>0</v>
      </c>
    </row>
    <row r="15" spans="1:23" ht="12.75">
      <c r="A15" s="10">
        <v>43269</v>
      </c>
      <c r="B15" s="65">
        <v>1320.1</v>
      </c>
      <c r="C15" s="66">
        <v>278.3</v>
      </c>
      <c r="D15" s="106">
        <v>137.6</v>
      </c>
      <c r="E15" s="106">
        <f t="shared" si="0"/>
        <v>140.70000000000002</v>
      </c>
      <c r="F15" s="81">
        <v>102.7</v>
      </c>
      <c r="G15" s="81">
        <v>539.3</v>
      </c>
      <c r="H15" s="82">
        <v>973.9</v>
      </c>
      <c r="I15" s="81">
        <v>151</v>
      </c>
      <c r="J15" s="81">
        <v>8</v>
      </c>
      <c r="K15" s="81">
        <v>0</v>
      </c>
      <c r="L15" s="81">
        <v>0</v>
      </c>
      <c r="M15" s="65">
        <f t="shared" si="1"/>
        <v>9.540000000000305</v>
      </c>
      <c r="N15" s="65">
        <v>3382.84</v>
      </c>
      <c r="O15" s="72">
        <v>5000</v>
      </c>
      <c r="P15" s="3">
        <f>N15/O15</f>
        <v>0.6765680000000001</v>
      </c>
      <c r="Q15" s="2">
        <v>6388.6</v>
      </c>
      <c r="R15" s="69">
        <v>0</v>
      </c>
      <c r="S15" s="65">
        <v>0</v>
      </c>
      <c r="T15" s="74">
        <v>0</v>
      </c>
      <c r="U15" s="126">
        <v>0</v>
      </c>
      <c r="V15" s="127"/>
      <c r="W15" s="68">
        <f t="shared" si="3"/>
        <v>0</v>
      </c>
    </row>
    <row r="16" spans="1:23" ht="12.75">
      <c r="A16" s="10">
        <v>43270</v>
      </c>
      <c r="B16" s="65">
        <v>2470.1</v>
      </c>
      <c r="C16" s="70">
        <v>387</v>
      </c>
      <c r="D16" s="106">
        <v>45.4</v>
      </c>
      <c r="E16" s="106">
        <f t="shared" si="0"/>
        <v>341.6</v>
      </c>
      <c r="F16" s="78">
        <v>78.4</v>
      </c>
      <c r="G16" s="78">
        <v>545.3</v>
      </c>
      <c r="H16" s="65">
        <v>1405.1</v>
      </c>
      <c r="I16" s="78">
        <v>128.6</v>
      </c>
      <c r="J16" s="78">
        <v>7.1</v>
      </c>
      <c r="K16" s="78">
        <v>0</v>
      </c>
      <c r="L16" s="78">
        <v>0</v>
      </c>
      <c r="M16" s="65">
        <f t="shared" si="1"/>
        <v>20.040000000000468</v>
      </c>
      <c r="N16" s="65">
        <v>5041.64</v>
      </c>
      <c r="O16" s="72">
        <v>5900</v>
      </c>
      <c r="P16" s="3">
        <f t="shared" si="2"/>
        <v>0.8545152542372882</v>
      </c>
      <c r="Q16" s="2">
        <v>6388.6</v>
      </c>
      <c r="R16" s="69">
        <v>0</v>
      </c>
      <c r="S16" s="65">
        <v>0</v>
      </c>
      <c r="T16" s="74">
        <v>0</v>
      </c>
      <c r="U16" s="126">
        <v>0</v>
      </c>
      <c r="V16" s="127"/>
      <c r="W16" s="68">
        <f t="shared" si="3"/>
        <v>0</v>
      </c>
    </row>
    <row r="17" spans="1:23" ht="12.75">
      <c r="A17" s="10">
        <v>43271</v>
      </c>
      <c r="B17" s="65">
        <v>4300.6</v>
      </c>
      <c r="C17" s="70">
        <v>200.1</v>
      </c>
      <c r="D17" s="106">
        <v>16.6</v>
      </c>
      <c r="E17" s="106">
        <f t="shared" si="0"/>
        <v>183.5</v>
      </c>
      <c r="F17" s="78">
        <v>78.8</v>
      </c>
      <c r="G17" s="78">
        <v>687.1</v>
      </c>
      <c r="H17" s="65">
        <v>581.1</v>
      </c>
      <c r="I17" s="78">
        <v>61.6</v>
      </c>
      <c r="J17" s="78">
        <v>38.5</v>
      </c>
      <c r="K17" s="78">
        <v>0</v>
      </c>
      <c r="L17" s="78">
        <v>0</v>
      </c>
      <c r="M17" s="65">
        <f t="shared" si="1"/>
        <v>20.599999999999362</v>
      </c>
      <c r="N17" s="65">
        <v>5968.4</v>
      </c>
      <c r="O17" s="65">
        <v>9500</v>
      </c>
      <c r="P17" s="3">
        <f t="shared" si="2"/>
        <v>0.6282526315789473</v>
      </c>
      <c r="Q17" s="2">
        <v>6388.6</v>
      </c>
      <c r="R17" s="69">
        <v>0</v>
      </c>
      <c r="S17" s="65">
        <v>0</v>
      </c>
      <c r="T17" s="74">
        <v>964.3</v>
      </c>
      <c r="U17" s="126">
        <v>0</v>
      </c>
      <c r="V17" s="127"/>
      <c r="W17" s="68">
        <f t="shared" si="3"/>
        <v>964.3</v>
      </c>
    </row>
    <row r="18" spans="1:23" ht="12.75">
      <c r="A18" s="10">
        <v>43272</v>
      </c>
      <c r="B18" s="65">
        <v>2629.2</v>
      </c>
      <c r="C18" s="70">
        <v>426.3</v>
      </c>
      <c r="D18" s="106">
        <v>214</v>
      </c>
      <c r="E18" s="106">
        <f t="shared" si="0"/>
        <v>212.3</v>
      </c>
      <c r="F18" s="78">
        <v>72.3</v>
      </c>
      <c r="G18" s="78">
        <v>529.2</v>
      </c>
      <c r="H18" s="65">
        <v>177.1</v>
      </c>
      <c r="I18" s="78">
        <v>115.1</v>
      </c>
      <c r="J18" s="78">
        <v>5.7</v>
      </c>
      <c r="K18" s="78">
        <v>0</v>
      </c>
      <c r="L18" s="78">
        <v>0</v>
      </c>
      <c r="M18" s="65">
        <f>N18-B18-C18-F18-G18-H18-I18-J18-K18-L18</f>
        <v>39.100000000000236</v>
      </c>
      <c r="N18" s="65">
        <v>3994</v>
      </c>
      <c r="O18" s="65">
        <v>5500</v>
      </c>
      <c r="P18" s="3">
        <f>N18/O18</f>
        <v>0.7261818181818182</v>
      </c>
      <c r="Q18" s="2">
        <v>6388.6</v>
      </c>
      <c r="R18" s="69">
        <v>0</v>
      </c>
      <c r="S18" s="65">
        <v>0</v>
      </c>
      <c r="T18" s="70">
        <v>37.5</v>
      </c>
      <c r="U18" s="126">
        <v>0</v>
      </c>
      <c r="V18" s="127"/>
      <c r="W18" s="68">
        <f t="shared" si="3"/>
        <v>37.5</v>
      </c>
    </row>
    <row r="19" spans="1:23" ht="12.75">
      <c r="A19" s="10">
        <v>43273</v>
      </c>
      <c r="B19" s="65">
        <v>7252</v>
      </c>
      <c r="C19" s="70">
        <v>613.3</v>
      </c>
      <c r="D19" s="106">
        <v>360.2</v>
      </c>
      <c r="E19" s="106">
        <f t="shared" si="0"/>
        <v>253.09999999999997</v>
      </c>
      <c r="F19" s="78">
        <v>72.8</v>
      </c>
      <c r="G19" s="78">
        <v>1389.6</v>
      </c>
      <c r="H19" s="65">
        <v>188.5</v>
      </c>
      <c r="I19" s="78">
        <v>27.9</v>
      </c>
      <c r="J19" s="78">
        <v>9.1</v>
      </c>
      <c r="K19" s="78">
        <v>0</v>
      </c>
      <c r="L19" s="78">
        <v>0</v>
      </c>
      <c r="M19" s="65">
        <f>N19-B19-C19-F19-G19-H19-I19-J19-K19-L19</f>
        <v>7.000000000000911</v>
      </c>
      <c r="N19" s="65">
        <v>9560.2</v>
      </c>
      <c r="O19" s="65">
        <v>9600</v>
      </c>
      <c r="P19" s="3">
        <f t="shared" si="2"/>
        <v>0.9958541666666667</v>
      </c>
      <c r="Q19" s="2">
        <v>6388.6</v>
      </c>
      <c r="R19" s="69">
        <v>53</v>
      </c>
      <c r="S19" s="65">
        <v>0</v>
      </c>
      <c r="T19" s="70">
        <v>0</v>
      </c>
      <c r="U19" s="126">
        <v>0</v>
      </c>
      <c r="V19" s="127"/>
      <c r="W19" s="68">
        <f t="shared" si="3"/>
        <v>53</v>
      </c>
    </row>
    <row r="20" spans="1:23" ht="12.75">
      <c r="A20" s="10">
        <v>43274</v>
      </c>
      <c r="B20" s="65">
        <v>773</v>
      </c>
      <c r="C20" s="70">
        <v>394.7</v>
      </c>
      <c r="D20" s="106">
        <v>31.9</v>
      </c>
      <c r="E20" s="106">
        <f t="shared" si="0"/>
        <v>362.8</v>
      </c>
      <c r="F20" s="78">
        <v>39.6</v>
      </c>
      <c r="G20" s="65">
        <v>475.4</v>
      </c>
      <c r="H20" s="65">
        <v>26.5</v>
      </c>
      <c r="I20" s="78">
        <v>31.4</v>
      </c>
      <c r="J20" s="78">
        <v>8.7</v>
      </c>
      <c r="K20" s="78">
        <v>0</v>
      </c>
      <c r="L20" s="78">
        <v>0</v>
      </c>
      <c r="M20" s="65">
        <f t="shared" si="1"/>
        <v>32.29999999999987</v>
      </c>
      <c r="N20" s="65">
        <v>1781.6</v>
      </c>
      <c r="O20" s="65">
        <v>2200</v>
      </c>
      <c r="P20" s="3">
        <f t="shared" si="2"/>
        <v>0.8098181818181818</v>
      </c>
      <c r="Q20" s="2">
        <v>6388.6</v>
      </c>
      <c r="R20" s="69">
        <v>0</v>
      </c>
      <c r="S20" s="65">
        <v>0</v>
      </c>
      <c r="T20" s="70">
        <v>0</v>
      </c>
      <c r="U20" s="126">
        <v>0</v>
      </c>
      <c r="V20" s="127"/>
      <c r="W20" s="68">
        <f t="shared" si="3"/>
        <v>0</v>
      </c>
    </row>
    <row r="21" spans="1:23" ht="12.75">
      <c r="A21" s="10">
        <v>43276</v>
      </c>
      <c r="B21" s="65">
        <v>1531.7</v>
      </c>
      <c r="C21" s="70">
        <v>2467</v>
      </c>
      <c r="D21" s="106">
        <v>2056.1</v>
      </c>
      <c r="E21" s="106">
        <f t="shared" si="0"/>
        <v>410.9000000000001</v>
      </c>
      <c r="F21" s="78">
        <v>365.5</v>
      </c>
      <c r="G21" s="65">
        <v>1834.8</v>
      </c>
      <c r="H21" s="65">
        <v>205.3</v>
      </c>
      <c r="I21" s="78">
        <v>9.1</v>
      </c>
      <c r="J21" s="78">
        <v>1</v>
      </c>
      <c r="K21" s="78">
        <v>0</v>
      </c>
      <c r="L21" s="78">
        <v>0</v>
      </c>
      <c r="M21" s="65">
        <f t="shared" si="1"/>
        <v>4.740000000000544</v>
      </c>
      <c r="N21" s="65">
        <v>6419.14</v>
      </c>
      <c r="O21" s="65">
        <v>6200</v>
      </c>
      <c r="P21" s="3">
        <f t="shared" si="2"/>
        <v>1.0353451612903226</v>
      </c>
      <c r="Q21" s="2">
        <v>6388.6</v>
      </c>
      <c r="R21" s="102">
        <v>0</v>
      </c>
      <c r="S21" s="103">
        <v>0</v>
      </c>
      <c r="T21" s="104">
        <v>0</v>
      </c>
      <c r="U21" s="126">
        <v>2</v>
      </c>
      <c r="V21" s="127"/>
      <c r="W21" s="68">
        <f t="shared" si="3"/>
        <v>2</v>
      </c>
    </row>
    <row r="22" spans="1:23" ht="12.75">
      <c r="A22" s="10">
        <v>43277</v>
      </c>
      <c r="B22" s="65">
        <v>10254.23</v>
      </c>
      <c r="C22" s="70">
        <v>1851.4</v>
      </c>
      <c r="D22" s="106">
        <v>1522.2</v>
      </c>
      <c r="E22" s="106">
        <f t="shared" si="0"/>
        <v>329.20000000000005</v>
      </c>
      <c r="F22" s="78">
        <v>99.1</v>
      </c>
      <c r="G22" s="65">
        <v>3058.7</v>
      </c>
      <c r="H22" s="65">
        <v>308.3</v>
      </c>
      <c r="I22" s="78">
        <v>60.8</v>
      </c>
      <c r="J22" s="78">
        <v>87.3</v>
      </c>
      <c r="K22" s="78">
        <v>0</v>
      </c>
      <c r="L22" s="78">
        <v>0</v>
      </c>
      <c r="M22" s="65">
        <f t="shared" si="1"/>
        <v>14.910000000000394</v>
      </c>
      <c r="N22" s="65">
        <v>15734.74</v>
      </c>
      <c r="O22" s="65">
        <v>11500</v>
      </c>
      <c r="P22" s="3">
        <f t="shared" si="2"/>
        <v>1.3682382608695651</v>
      </c>
      <c r="Q22" s="2">
        <v>6388.6</v>
      </c>
      <c r="R22" s="102">
        <v>14.7</v>
      </c>
      <c r="S22" s="103">
        <v>0</v>
      </c>
      <c r="T22" s="104">
        <v>0</v>
      </c>
      <c r="U22" s="126">
        <v>0</v>
      </c>
      <c r="V22" s="127"/>
      <c r="W22" s="68">
        <f t="shared" si="3"/>
        <v>14.7</v>
      </c>
    </row>
    <row r="23" spans="1:23" ht="13.5" thickBot="1">
      <c r="A23" s="10">
        <v>43278</v>
      </c>
      <c r="B23" s="65">
        <v>11519.94</v>
      </c>
      <c r="C23" s="74">
        <v>1034.2</v>
      </c>
      <c r="D23" s="106">
        <v>391.8</v>
      </c>
      <c r="E23" s="106">
        <f t="shared" si="0"/>
        <v>642.4000000000001</v>
      </c>
      <c r="F23" s="78">
        <v>122.1</v>
      </c>
      <c r="G23" s="65">
        <v>2852.7</v>
      </c>
      <c r="H23" s="65">
        <v>525.9</v>
      </c>
      <c r="I23" s="78">
        <v>12.1</v>
      </c>
      <c r="J23" s="78">
        <v>27.2</v>
      </c>
      <c r="K23" s="78">
        <v>0</v>
      </c>
      <c r="L23" s="78">
        <v>0</v>
      </c>
      <c r="M23" s="65">
        <f t="shared" si="1"/>
        <v>55.460000000000335</v>
      </c>
      <c r="N23" s="65">
        <v>16149.6</v>
      </c>
      <c r="O23" s="65">
        <v>18000</v>
      </c>
      <c r="P23" s="3">
        <f t="shared" si="2"/>
        <v>0.8972</v>
      </c>
      <c r="Q23" s="2">
        <v>6388.6</v>
      </c>
      <c r="R23" s="98">
        <v>0</v>
      </c>
      <c r="S23" s="99">
        <v>0</v>
      </c>
      <c r="T23" s="100">
        <v>0</v>
      </c>
      <c r="U23" s="141">
        <v>0</v>
      </c>
      <c r="V23" s="142"/>
      <c r="W23" s="116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87180.76999999999</v>
      </c>
      <c r="C24" s="85">
        <f t="shared" si="4"/>
        <v>10573.1</v>
      </c>
      <c r="D24" s="107">
        <f t="shared" si="4"/>
        <v>5130.5</v>
      </c>
      <c r="E24" s="107">
        <f t="shared" si="4"/>
        <v>5442.6</v>
      </c>
      <c r="F24" s="85">
        <f t="shared" si="4"/>
        <v>1817.2499999999995</v>
      </c>
      <c r="G24" s="85">
        <f t="shared" si="4"/>
        <v>14324.7</v>
      </c>
      <c r="H24" s="85">
        <f t="shared" si="4"/>
        <v>9073.3</v>
      </c>
      <c r="I24" s="85">
        <f t="shared" si="4"/>
        <v>1753.5999999999997</v>
      </c>
      <c r="J24" s="85">
        <f t="shared" si="4"/>
        <v>516.9000000000001</v>
      </c>
      <c r="K24" s="85">
        <f t="shared" si="4"/>
        <v>612</v>
      </c>
      <c r="L24" s="85">
        <f t="shared" si="4"/>
        <v>1432.2</v>
      </c>
      <c r="M24" s="84">
        <f t="shared" si="4"/>
        <v>488.61000000000394</v>
      </c>
      <c r="N24" s="84">
        <f t="shared" si="4"/>
        <v>127772.43000000001</v>
      </c>
      <c r="O24" s="84">
        <f t="shared" si="4"/>
        <v>141100</v>
      </c>
      <c r="P24" s="86">
        <f>N24/O24</f>
        <v>0.9055452161587527</v>
      </c>
      <c r="Q24" s="2"/>
      <c r="R24" s="75">
        <f>SUM(R4:R23)</f>
        <v>67.7</v>
      </c>
      <c r="S24" s="75">
        <f>SUM(S4:S23)</f>
        <v>0</v>
      </c>
      <c r="T24" s="75">
        <f>SUM(T4:T23)</f>
        <v>1158.5</v>
      </c>
      <c r="U24" s="143">
        <f>SUM(U4:U23)</f>
        <v>3</v>
      </c>
      <c r="V24" s="144"/>
      <c r="W24" s="111">
        <f>R24+S24+U24+T24+V24</f>
        <v>1229.2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1" t="s">
        <v>33</v>
      </c>
      <c r="S27" s="131"/>
      <c r="T27" s="131"/>
      <c r="U27" s="13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29</v>
      </c>
      <c r="S28" s="145"/>
      <c r="T28" s="145"/>
      <c r="U28" s="145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3">
        <v>43282</v>
      </c>
      <c r="S29" s="146">
        <v>1.88</v>
      </c>
      <c r="T29" s="146"/>
      <c r="U29" s="146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4"/>
      <c r="S30" s="146"/>
      <c r="T30" s="146"/>
      <c r="U30" s="146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8" t="s">
        <v>45</v>
      </c>
      <c r="T32" s="129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0" t="s">
        <v>40</v>
      </c>
      <c r="T33" s="130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1" t="s">
        <v>30</v>
      </c>
      <c r="S37" s="131"/>
      <c r="T37" s="131"/>
      <c r="U37" s="13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 t="s">
        <v>31</v>
      </c>
      <c r="S38" s="132"/>
      <c r="T38" s="132"/>
      <c r="U38" s="132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>
        <v>43282</v>
      </c>
      <c r="S39" s="135">
        <v>1083.8231599999983</v>
      </c>
      <c r="T39" s="136"/>
      <c r="U39" s="137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4"/>
      <c r="S40" s="138"/>
      <c r="T40" s="139"/>
      <c r="U40" s="140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0" sqref="K1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49" t="s">
        <v>100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102</v>
      </c>
      <c r="S1" s="153"/>
      <c r="T1" s="153"/>
      <c r="U1" s="153"/>
      <c r="V1" s="153"/>
      <c r="W1" s="153"/>
      <c r="X1" s="154"/>
    </row>
    <row r="2" spans="1:24" ht="15" thickBot="1">
      <c r="A2" s="155" t="s">
        <v>104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105</v>
      </c>
      <c r="S2" s="159"/>
      <c r="T2" s="159"/>
      <c r="U2" s="159"/>
      <c r="V2" s="159"/>
      <c r="W2" s="159"/>
      <c r="X2" s="160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120" t="s">
        <v>103</v>
      </c>
      <c r="X3" s="93" t="s">
        <v>27</v>
      </c>
    </row>
    <row r="4" spans="1:24" ht="12.75">
      <c r="A4" s="10">
        <v>43283</v>
      </c>
      <c r="B4" s="65">
        <v>1915.2</v>
      </c>
      <c r="C4" s="79">
        <v>9.09</v>
      </c>
      <c r="D4" s="106">
        <v>9.09</v>
      </c>
      <c r="E4" s="106">
        <f aca="true" t="shared" si="0" ref="E4:E25">C4-D4</f>
        <v>0</v>
      </c>
      <c r="F4" s="65">
        <v>81.5</v>
      </c>
      <c r="G4" s="65">
        <v>264.4</v>
      </c>
      <c r="H4" s="67">
        <v>290.2</v>
      </c>
      <c r="I4" s="65">
        <v>4.7</v>
      </c>
      <c r="J4" s="78">
        <v>12.7</v>
      </c>
      <c r="K4" s="78">
        <v>0</v>
      </c>
      <c r="L4" s="65">
        <v>1192.5</v>
      </c>
      <c r="M4" s="65">
        <f aca="true" t="shared" si="1" ref="M4:M25">N4-B4-C4-F4-G4-H4-I4-J4-K4-L4</f>
        <v>25.6099999999999</v>
      </c>
      <c r="N4" s="65">
        <v>3795.9</v>
      </c>
      <c r="O4" s="65">
        <v>3200</v>
      </c>
      <c r="P4" s="3">
        <f aca="true" t="shared" si="2" ref="P4:P25">N4/O4</f>
        <v>1.18621875</v>
      </c>
      <c r="Q4" s="2">
        <f>AVERAGE(N4:N25)</f>
        <v>6277.137727272729</v>
      </c>
      <c r="R4" s="94">
        <v>0</v>
      </c>
      <c r="S4" s="95">
        <v>0</v>
      </c>
      <c r="T4" s="96">
        <v>1486.2</v>
      </c>
      <c r="U4" s="163">
        <v>0</v>
      </c>
      <c r="V4" s="164"/>
      <c r="W4" s="121"/>
      <c r="X4" s="97">
        <f>R4+S4+U4+T4+V4+W4</f>
        <v>1486.2</v>
      </c>
    </row>
    <row r="5" spans="1:24" ht="12.75">
      <c r="A5" s="10">
        <v>43284</v>
      </c>
      <c r="B5" s="65">
        <v>1657.6</v>
      </c>
      <c r="C5" s="79">
        <v>22.65</v>
      </c>
      <c r="D5" s="106">
        <v>22.65</v>
      </c>
      <c r="E5" s="106">
        <f t="shared" si="0"/>
        <v>0</v>
      </c>
      <c r="F5" s="65">
        <v>98.4</v>
      </c>
      <c r="G5" s="65">
        <v>122.1</v>
      </c>
      <c r="H5" s="79">
        <v>771.28</v>
      </c>
      <c r="I5" s="78">
        <v>7.5</v>
      </c>
      <c r="J5" s="78">
        <v>24.4</v>
      </c>
      <c r="K5" s="78">
        <v>608.6</v>
      </c>
      <c r="L5" s="65">
        <v>0</v>
      </c>
      <c r="M5" s="65">
        <f t="shared" si="1"/>
        <v>53.6099999999999</v>
      </c>
      <c r="N5" s="65">
        <v>3366.14</v>
      </c>
      <c r="O5" s="65">
        <v>2800</v>
      </c>
      <c r="P5" s="3">
        <f t="shared" si="2"/>
        <v>1.202192857142857</v>
      </c>
      <c r="Q5" s="2">
        <v>6277.1</v>
      </c>
      <c r="R5" s="69">
        <v>10</v>
      </c>
      <c r="S5" s="65">
        <v>0</v>
      </c>
      <c r="T5" s="70">
        <v>0</v>
      </c>
      <c r="U5" s="126">
        <v>0</v>
      </c>
      <c r="V5" s="127"/>
      <c r="W5" s="122"/>
      <c r="X5" s="68">
        <f>R5+S5+U5+T5+V5+W5</f>
        <v>10</v>
      </c>
    </row>
    <row r="6" spans="1:24" ht="12.75">
      <c r="A6" s="10">
        <v>43285</v>
      </c>
      <c r="B6" s="65">
        <v>1758.1</v>
      </c>
      <c r="C6" s="79">
        <v>4.4</v>
      </c>
      <c r="D6" s="106">
        <v>4.4</v>
      </c>
      <c r="E6" s="106">
        <f t="shared" si="0"/>
        <v>0</v>
      </c>
      <c r="F6" s="72">
        <v>72</v>
      </c>
      <c r="G6" s="65">
        <v>120.6</v>
      </c>
      <c r="H6" s="80">
        <v>1101.6</v>
      </c>
      <c r="I6" s="78">
        <v>7.9</v>
      </c>
      <c r="J6" s="78">
        <v>9</v>
      </c>
      <c r="K6" s="78">
        <v>0</v>
      </c>
      <c r="L6" s="78">
        <v>0</v>
      </c>
      <c r="M6" s="65">
        <f t="shared" si="1"/>
        <v>15.700000000000365</v>
      </c>
      <c r="N6" s="65">
        <v>3089.3</v>
      </c>
      <c r="O6" s="65">
        <v>3000</v>
      </c>
      <c r="P6" s="3">
        <f t="shared" si="2"/>
        <v>1.0297666666666667</v>
      </c>
      <c r="Q6" s="2">
        <v>6277.1</v>
      </c>
      <c r="R6" s="69">
        <v>0</v>
      </c>
      <c r="S6" s="65">
        <v>0</v>
      </c>
      <c r="T6" s="70">
        <v>0</v>
      </c>
      <c r="U6" s="126">
        <v>0</v>
      </c>
      <c r="V6" s="127"/>
      <c r="W6" s="122"/>
      <c r="X6" s="68">
        <f aca="true" t="shared" si="3" ref="X6:X25">R6+S6+U6+T6+V6+W6</f>
        <v>0</v>
      </c>
    </row>
    <row r="7" spans="1:24" ht="12.75">
      <c r="A7" s="10">
        <v>43286</v>
      </c>
      <c r="B7" s="77">
        <v>5911.7</v>
      </c>
      <c r="C7" s="79">
        <v>10</v>
      </c>
      <c r="D7" s="106">
        <v>10</v>
      </c>
      <c r="E7" s="106">
        <f t="shared" si="0"/>
        <v>0</v>
      </c>
      <c r="F7" s="65">
        <v>62.5</v>
      </c>
      <c r="G7" s="65">
        <v>187.2</v>
      </c>
      <c r="H7" s="79">
        <v>736.6</v>
      </c>
      <c r="I7" s="78">
        <v>12</v>
      </c>
      <c r="J7" s="78">
        <v>15.7</v>
      </c>
      <c r="K7" s="78">
        <v>0</v>
      </c>
      <c r="L7" s="78">
        <v>0</v>
      </c>
      <c r="M7" s="65">
        <f t="shared" si="1"/>
        <v>45.99999999999993</v>
      </c>
      <c r="N7" s="65">
        <v>6981.7</v>
      </c>
      <c r="O7" s="65">
        <v>7500</v>
      </c>
      <c r="P7" s="3">
        <f t="shared" si="2"/>
        <v>0.9308933333333334</v>
      </c>
      <c r="Q7" s="2">
        <v>6277.1</v>
      </c>
      <c r="R7" s="71">
        <v>0</v>
      </c>
      <c r="S7" s="72">
        <v>0</v>
      </c>
      <c r="T7" s="73">
        <v>10.9</v>
      </c>
      <c r="U7" s="147">
        <v>0</v>
      </c>
      <c r="V7" s="148"/>
      <c r="W7" s="123"/>
      <c r="X7" s="68">
        <f t="shared" si="3"/>
        <v>10.9</v>
      </c>
    </row>
    <row r="8" spans="1:24" ht="12.75">
      <c r="A8" s="10">
        <v>43287</v>
      </c>
      <c r="B8" s="65">
        <v>13248.9</v>
      </c>
      <c r="C8" s="70">
        <v>98.3</v>
      </c>
      <c r="D8" s="106">
        <v>98.3</v>
      </c>
      <c r="E8" s="106">
        <f t="shared" si="0"/>
        <v>0</v>
      </c>
      <c r="F8" s="78">
        <v>145.4</v>
      </c>
      <c r="G8" s="78">
        <v>205.5</v>
      </c>
      <c r="H8" s="65">
        <v>1022.1</v>
      </c>
      <c r="I8" s="78">
        <v>101.4</v>
      </c>
      <c r="J8" s="78">
        <v>31.3</v>
      </c>
      <c r="K8" s="78">
        <v>0</v>
      </c>
      <c r="L8" s="78">
        <v>0</v>
      </c>
      <c r="M8" s="65">
        <f t="shared" si="1"/>
        <v>14.60000000000029</v>
      </c>
      <c r="N8" s="65">
        <v>14867.5</v>
      </c>
      <c r="O8" s="65">
        <v>11000</v>
      </c>
      <c r="P8" s="3">
        <f t="shared" si="2"/>
        <v>1.351590909090909</v>
      </c>
      <c r="Q8" s="2">
        <v>6277.1</v>
      </c>
      <c r="R8" s="112">
        <v>0</v>
      </c>
      <c r="S8" s="113">
        <v>0</v>
      </c>
      <c r="T8" s="104">
        <v>0</v>
      </c>
      <c r="U8" s="165">
        <v>1</v>
      </c>
      <c r="V8" s="166"/>
      <c r="W8" s="124"/>
      <c r="X8" s="68">
        <f t="shared" si="3"/>
        <v>1</v>
      </c>
    </row>
    <row r="9" spans="1:24" ht="12.75">
      <c r="A9" s="10">
        <v>43290</v>
      </c>
      <c r="B9" s="65">
        <v>2934.5</v>
      </c>
      <c r="C9" s="70">
        <v>128.8</v>
      </c>
      <c r="D9" s="106">
        <v>128.8</v>
      </c>
      <c r="E9" s="106">
        <f t="shared" si="0"/>
        <v>0</v>
      </c>
      <c r="F9" s="78">
        <v>89.6</v>
      </c>
      <c r="G9" s="82">
        <v>287.7</v>
      </c>
      <c r="H9" s="65">
        <v>746.7</v>
      </c>
      <c r="I9" s="78">
        <v>52.4</v>
      </c>
      <c r="J9" s="78">
        <v>96.5</v>
      </c>
      <c r="K9" s="78">
        <v>0</v>
      </c>
      <c r="L9" s="78">
        <v>0</v>
      </c>
      <c r="M9" s="65">
        <f t="shared" si="1"/>
        <v>18.400000000000404</v>
      </c>
      <c r="N9" s="65">
        <v>4354.6</v>
      </c>
      <c r="O9" s="65">
        <v>4000</v>
      </c>
      <c r="P9" s="3">
        <f t="shared" si="2"/>
        <v>1.0886500000000001</v>
      </c>
      <c r="Q9" s="2">
        <v>6277.1</v>
      </c>
      <c r="R9" s="115">
        <v>0</v>
      </c>
      <c r="S9" s="72">
        <v>0</v>
      </c>
      <c r="T9" s="65">
        <v>0</v>
      </c>
      <c r="U9" s="167">
        <v>0</v>
      </c>
      <c r="V9" s="167"/>
      <c r="W9" s="118"/>
      <c r="X9" s="68">
        <f t="shared" si="3"/>
        <v>0</v>
      </c>
    </row>
    <row r="10" spans="1:24" ht="12.75">
      <c r="A10" s="10">
        <v>43291</v>
      </c>
      <c r="B10" s="65">
        <v>1219.8</v>
      </c>
      <c r="C10" s="70">
        <v>35.2</v>
      </c>
      <c r="D10" s="106">
        <v>35.2</v>
      </c>
      <c r="E10" s="106">
        <f t="shared" si="0"/>
        <v>0</v>
      </c>
      <c r="F10" s="78">
        <v>139.6</v>
      </c>
      <c r="G10" s="78">
        <v>336.5</v>
      </c>
      <c r="H10" s="65">
        <v>1349.2</v>
      </c>
      <c r="I10" s="78">
        <v>40.5</v>
      </c>
      <c r="J10" s="78">
        <v>54</v>
      </c>
      <c r="K10" s="78">
        <v>0</v>
      </c>
      <c r="L10" s="78">
        <v>0</v>
      </c>
      <c r="M10" s="65">
        <f t="shared" si="1"/>
        <v>18.600000000000136</v>
      </c>
      <c r="N10" s="65">
        <v>3193.4</v>
      </c>
      <c r="O10" s="72">
        <v>3600</v>
      </c>
      <c r="P10" s="3">
        <f t="shared" si="2"/>
        <v>0.8870555555555556</v>
      </c>
      <c r="Q10" s="2">
        <v>6277.1</v>
      </c>
      <c r="R10" s="71">
        <v>0</v>
      </c>
      <c r="S10" s="72">
        <v>0</v>
      </c>
      <c r="T10" s="70">
        <v>0</v>
      </c>
      <c r="U10" s="126">
        <v>0</v>
      </c>
      <c r="V10" s="127"/>
      <c r="W10" s="122"/>
      <c r="X10" s="68">
        <f t="shared" si="3"/>
        <v>0</v>
      </c>
    </row>
    <row r="11" spans="1:24" ht="12.75">
      <c r="A11" s="10">
        <v>43292</v>
      </c>
      <c r="B11" s="65">
        <v>708.3</v>
      </c>
      <c r="C11" s="70">
        <v>11.8</v>
      </c>
      <c r="D11" s="106">
        <v>11.8</v>
      </c>
      <c r="E11" s="106">
        <f t="shared" si="0"/>
        <v>0</v>
      </c>
      <c r="F11" s="78">
        <v>305.4</v>
      </c>
      <c r="G11" s="78">
        <v>652.4</v>
      </c>
      <c r="H11" s="65">
        <v>1065.7</v>
      </c>
      <c r="I11" s="78">
        <v>23.6</v>
      </c>
      <c r="J11" s="78">
        <v>13.8</v>
      </c>
      <c r="K11" s="78">
        <v>0</v>
      </c>
      <c r="L11" s="78">
        <v>0</v>
      </c>
      <c r="M11" s="65">
        <f t="shared" si="1"/>
        <v>62.49999999999942</v>
      </c>
      <c r="N11" s="65">
        <v>2843.5</v>
      </c>
      <c r="O11" s="65">
        <v>3800</v>
      </c>
      <c r="P11" s="3">
        <f t="shared" si="2"/>
        <v>0.7482894736842105</v>
      </c>
      <c r="Q11" s="2">
        <v>6277.1</v>
      </c>
      <c r="R11" s="69">
        <v>0</v>
      </c>
      <c r="S11" s="65">
        <v>0</v>
      </c>
      <c r="T11" s="70">
        <v>0</v>
      </c>
      <c r="U11" s="126">
        <v>0</v>
      </c>
      <c r="V11" s="127"/>
      <c r="W11" s="122"/>
      <c r="X11" s="68">
        <f t="shared" si="3"/>
        <v>0</v>
      </c>
    </row>
    <row r="12" spans="1:24" ht="12.75">
      <c r="A12" s="10">
        <v>43293</v>
      </c>
      <c r="B12" s="77">
        <v>2249.6</v>
      </c>
      <c r="C12" s="70">
        <v>16.9</v>
      </c>
      <c r="D12" s="106">
        <v>16.9</v>
      </c>
      <c r="E12" s="106">
        <f t="shared" si="0"/>
        <v>0</v>
      </c>
      <c r="F12" s="78">
        <v>191.9</v>
      </c>
      <c r="G12" s="78">
        <v>292.2</v>
      </c>
      <c r="H12" s="65">
        <v>1007.5</v>
      </c>
      <c r="I12" s="78">
        <v>36</v>
      </c>
      <c r="J12" s="78">
        <v>22.1</v>
      </c>
      <c r="K12" s="78">
        <v>0</v>
      </c>
      <c r="L12" s="78">
        <v>0</v>
      </c>
      <c r="M12" s="65">
        <f t="shared" si="1"/>
        <v>46.7599999999999</v>
      </c>
      <c r="N12" s="65">
        <v>3862.96</v>
      </c>
      <c r="O12" s="65">
        <v>5800</v>
      </c>
      <c r="P12" s="3">
        <f t="shared" si="2"/>
        <v>0.6660275862068965</v>
      </c>
      <c r="Q12" s="2">
        <v>6277.1</v>
      </c>
      <c r="R12" s="69">
        <v>0</v>
      </c>
      <c r="S12" s="65">
        <v>0</v>
      </c>
      <c r="T12" s="70">
        <v>0</v>
      </c>
      <c r="U12" s="126">
        <v>0</v>
      </c>
      <c r="V12" s="127"/>
      <c r="W12" s="122"/>
      <c r="X12" s="68">
        <f t="shared" si="3"/>
        <v>0</v>
      </c>
    </row>
    <row r="13" spans="1:24" ht="12.75">
      <c r="A13" s="10">
        <v>43294</v>
      </c>
      <c r="B13" s="65">
        <v>6581.4</v>
      </c>
      <c r="C13" s="70">
        <v>23</v>
      </c>
      <c r="D13" s="106">
        <v>23</v>
      </c>
      <c r="E13" s="106">
        <f t="shared" si="0"/>
        <v>0</v>
      </c>
      <c r="F13" s="78">
        <v>171.2</v>
      </c>
      <c r="G13" s="78">
        <v>949.9</v>
      </c>
      <c r="H13" s="65">
        <v>1638.6</v>
      </c>
      <c r="I13" s="78">
        <v>27.7</v>
      </c>
      <c r="J13" s="78">
        <v>6.6</v>
      </c>
      <c r="K13" s="78">
        <v>0</v>
      </c>
      <c r="L13" s="78">
        <v>0</v>
      </c>
      <c r="M13" s="65">
        <f t="shared" si="1"/>
        <v>46.399999999999814</v>
      </c>
      <c r="N13" s="65">
        <v>9444.8</v>
      </c>
      <c r="O13" s="65">
        <v>10500</v>
      </c>
      <c r="P13" s="3">
        <f t="shared" si="2"/>
        <v>0.8995047619047618</v>
      </c>
      <c r="Q13" s="2">
        <v>6277.1</v>
      </c>
      <c r="R13" s="69">
        <v>0</v>
      </c>
      <c r="S13" s="65">
        <v>0</v>
      </c>
      <c r="T13" s="70">
        <v>0</v>
      </c>
      <c r="U13" s="126">
        <v>0</v>
      </c>
      <c r="V13" s="127"/>
      <c r="W13" s="122"/>
      <c r="X13" s="68">
        <f t="shared" si="3"/>
        <v>0</v>
      </c>
    </row>
    <row r="14" spans="1:24" ht="12.75">
      <c r="A14" s="10">
        <v>43297</v>
      </c>
      <c r="B14" s="65">
        <v>2930.8</v>
      </c>
      <c r="C14" s="70">
        <v>12.2</v>
      </c>
      <c r="D14" s="106">
        <v>12.2</v>
      </c>
      <c r="E14" s="106">
        <f t="shared" si="0"/>
        <v>0</v>
      </c>
      <c r="F14" s="78">
        <v>259.4</v>
      </c>
      <c r="G14" s="78">
        <v>383.1</v>
      </c>
      <c r="H14" s="65">
        <v>2252.3</v>
      </c>
      <c r="I14" s="78">
        <v>41.2</v>
      </c>
      <c r="J14" s="78">
        <v>13.4</v>
      </c>
      <c r="K14" s="78">
        <v>0</v>
      </c>
      <c r="L14" s="78">
        <v>0</v>
      </c>
      <c r="M14" s="65">
        <f t="shared" si="1"/>
        <v>53.49999999999945</v>
      </c>
      <c r="N14" s="65">
        <v>5945.9</v>
      </c>
      <c r="O14" s="65">
        <v>4200</v>
      </c>
      <c r="P14" s="3">
        <f t="shared" si="2"/>
        <v>1.415690476190476</v>
      </c>
      <c r="Q14" s="2">
        <v>6277.1</v>
      </c>
      <c r="R14" s="69">
        <v>0</v>
      </c>
      <c r="S14" s="65">
        <v>0</v>
      </c>
      <c r="T14" s="74">
        <v>0</v>
      </c>
      <c r="U14" s="126">
        <v>0</v>
      </c>
      <c r="V14" s="127"/>
      <c r="W14" s="122"/>
      <c r="X14" s="68">
        <f t="shared" si="3"/>
        <v>0</v>
      </c>
    </row>
    <row r="15" spans="1:24" ht="12.75">
      <c r="A15" s="10">
        <v>43298</v>
      </c>
      <c r="B15" s="65">
        <v>1699.1</v>
      </c>
      <c r="C15" s="66">
        <v>156</v>
      </c>
      <c r="D15" s="106">
        <v>156</v>
      </c>
      <c r="E15" s="106">
        <f t="shared" si="0"/>
        <v>0</v>
      </c>
      <c r="F15" s="81">
        <v>205.1</v>
      </c>
      <c r="G15" s="81">
        <v>343.8</v>
      </c>
      <c r="H15" s="82">
        <v>1300.7</v>
      </c>
      <c r="I15" s="81">
        <v>53.5</v>
      </c>
      <c r="J15" s="81">
        <v>54.3</v>
      </c>
      <c r="K15" s="81">
        <v>0</v>
      </c>
      <c r="L15" s="81">
        <v>0</v>
      </c>
      <c r="M15" s="65">
        <f t="shared" si="1"/>
        <v>16.400000000000276</v>
      </c>
      <c r="N15" s="65">
        <v>3828.9</v>
      </c>
      <c r="O15" s="72">
        <v>5000</v>
      </c>
      <c r="P15" s="3">
        <f>N15/O15</f>
        <v>0.76578</v>
      </c>
      <c r="Q15" s="2">
        <v>6277.1</v>
      </c>
      <c r="R15" s="69">
        <v>0</v>
      </c>
      <c r="S15" s="65">
        <v>0</v>
      </c>
      <c r="T15" s="74">
        <v>0</v>
      </c>
      <c r="U15" s="126">
        <v>0</v>
      </c>
      <c r="V15" s="127"/>
      <c r="W15" s="122"/>
      <c r="X15" s="68">
        <f t="shared" si="3"/>
        <v>0</v>
      </c>
    </row>
    <row r="16" spans="1:24" ht="12.75">
      <c r="A16" s="10">
        <v>43299</v>
      </c>
      <c r="B16" s="65">
        <v>1394.7</v>
      </c>
      <c r="C16" s="70">
        <v>32.1</v>
      </c>
      <c r="D16" s="106">
        <v>32.1</v>
      </c>
      <c r="E16" s="106">
        <f t="shared" si="0"/>
        <v>0</v>
      </c>
      <c r="F16" s="78">
        <v>239</v>
      </c>
      <c r="G16" s="78">
        <v>382.8</v>
      </c>
      <c r="H16" s="65">
        <v>2304.8</v>
      </c>
      <c r="I16" s="78">
        <v>49.2</v>
      </c>
      <c r="J16" s="78">
        <v>71.5</v>
      </c>
      <c r="K16" s="78">
        <v>0</v>
      </c>
      <c r="L16" s="78">
        <v>0</v>
      </c>
      <c r="M16" s="65">
        <f t="shared" si="1"/>
        <v>28.00000000000027</v>
      </c>
      <c r="N16" s="65">
        <v>4502.1</v>
      </c>
      <c r="O16" s="72">
        <v>5900</v>
      </c>
      <c r="P16" s="3">
        <f t="shared" si="2"/>
        <v>0.7630677966101695</v>
      </c>
      <c r="Q16" s="2">
        <v>6277.1</v>
      </c>
      <c r="R16" s="69">
        <v>0</v>
      </c>
      <c r="S16" s="65">
        <v>0</v>
      </c>
      <c r="T16" s="74">
        <v>0</v>
      </c>
      <c r="U16" s="126">
        <v>0</v>
      </c>
      <c r="V16" s="127"/>
      <c r="W16" s="122"/>
      <c r="X16" s="68">
        <f t="shared" si="3"/>
        <v>0</v>
      </c>
    </row>
    <row r="17" spans="1:24" ht="12.75">
      <c r="A17" s="10">
        <v>43300</v>
      </c>
      <c r="B17" s="65">
        <v>2753.9</v>
      </c>
      <c r="C17" s="70">
        <v>11.7</v>
      </c>
      <c r="D17" s="106">
        <v>11.7</v>
      </c>
      <c r="E17" s="106">
        <f t="shared" si="0"/>
        <v>0</v>
      </c>
      <c r="F17" s="78">
        <v>689.4</v>
      </c>
      <c r="G17" s="78">
        <v>1523.2</v>
      </c>
      <c r="H17" s="65">
        <v>1407</v>
      </c>
      <c r="I17" s="78">
        <v>14.8</v>
      </c>
      <c r="J17" s="78">
        <v>3.8</v>
      </c>
      <c r="K17" s="78">
        <v>0</v>
      </c>
      <c r="L17" s="78">
        <v>0</v>
      </c>
      <c r="M17" s="65">
        <f t="shared" si="1"/>
        <v>14.84000000000028</v>
      </c>
      <c r="N17" s="65">
        <v>6418.64</v>
      </c>
      <c r="O17" s="65">
        <v>8500</v>
      </c>
      <c r="P17" s="3">
        <f t="shared" si="2"/>
        <v>0.7551341176470588</v>
      </c>
      <c r="Q17" s="2">
        <v>6277.1</v>
      </c>
      <c r="R17" s="69">
        <v>0</v>
      </c>
      <c r="S17" s="65">
        <v>0</v>
      </c>
      <c r="T17" s="74">
        <v>43.8</v>
      </c>
      <c r="U17" s="126">
        <v>0</v>
      </c>
      <c r="V17" s="127"/>
      <c r="W17" s="122"/>
      <c r="X17" s="68">
        <f t="shared" si="3"/>
        <v>43.8</v>
      </c>
    </row>
    <row r="18" spans="1:24" ht="12.75">
      <c r="A18" s="10">
        <v>43301</v>
      </c>
      <c r="B18" s="65">
        <v>9864.5</v>
      </c>
      <c r="C18" s="70">
        <v>134.28</v>
      </c>
      <c r="D18" s="106">
        <v>134.28</v>
      </c>
      <c r="E18" s="106">
        <f t="shared" si="0"/>
        <v>0</v>
      </c>
      <c r="F18" s="78">
        <v>278.12</v>
      </c>
      <c r="G18" s="78">
        <v>539.9</v>
      </c>
      <c r="H18" s="65">
        <v>1276.9</v>
      </c>
      <c r="I18" s="78">
        <v>7.5</v>
      </c>
      <c r="J18" s="78">
        <v>16.2</v>
      </c>
      <c r="K18" s="78">
        <v>0</v>
      </c>
      <c r="L18" s="78">
        <v>0</v>
      </c>
      <c r="M18" s="65">
        <f>N18-B18-C18-F18-G18-H18-I18-J18-K18-L18</f>
        <v>-30.400000000000272</v>
      </c>
      <c r="N18" s="65">
        <v>12087</v>
      </c>
      <c r="O18" s="65">
        <v>9600</v>
      </c>
      <c r="P18" s="3">
        <f>N18/O18</f>
        <v>1.2590625</v>
      </c>
      <c r="Q18" s="2">
        <v>6277.1</v>
      </c>
      <c r="R18" s="69">
        <v>0</v>
      </c>
      <c r="S18" s="65">
        <v>0</v>
      </c>
      <c r="T18" s="70">
        <v>0</v>
      </c>
      <c r="U18" s="126">
        <v>0</v>
      </c>
      <c r="V18" s="127"/>
      <c r="W18" s="122"/>
      <c r="X18" s="68">
        <f t="shared" si="3"/>
        <v>0</v>
      </c>
    </row>
    <row r="19" spans="1:24" ht="12.75">
      <c r="A19" s="10">
        <v>43304</v>
      </c>
      <c r="B19" s="65">
        <v>2440.8</v>
      </c>
      <c r="C19" s="70">
        <v>154.8</v>
      </c>
      <c r="D19" s="106">
        <v>154.8</v>
      </c>
      <c r="E19" s="106">
        <f t="shared" si="0"/>
        <v>0</v>
      </c>
      <c r="F19" s="78">
        <v>389.6</v>
      </c>
      <c r="G19" s="78">
        <v>714.2</v>
      </c>
      <c r="H19" s="65">
        <v>681.4</v>
      </c>
      <c r="I19" s="78">
        <v>49.3</v>
      </c>
      <c r="J19" s="78">
        <v>6.7</v>
      </c>
      <c r="K19" s="78">
        <v>0</v>
      </c>
      <c r="L19" s="78">
        <v>0</v>
      </c>
      <c r="M19" s="65">
        <f>N19-B19-C19-F19-G19-H19-I19-J19-K19-L19</f>
        <v>47.84000000000003</v>
      </c>
      <c r="N19" s="65">
        <v>4484.64</v>
      </c>
      <c r="O19" s="65">
        <v>3800</v>
      </c>
      <c r="P19" s="3">
        <f t="shared" si="2"/>
        <v>1.1801684210526318</v>
      </c>
      <c r="Q19" s="2">
        <v>6277.1</v>
      </c>
      <c r="R19" s="69">
        <v>58.6</v>
      </c>
      <c r="S19" s="65">
        <v>0</v>
      </c>
      <c r="T19" s="70">
        <v>0</v>
      </c>
      <c r="U19" s="126">
        <v>0</v>
      </c>
      <c r="V19" s="127"/>
      <c r="W19" s="122"/>
      <c r="X19" s="68">
        <f t="shared" si="3"/>
        <v>58.6</v>
      </c>
    </row>
    <row r="20" spans="1:24" ht="12.75">
      <c r="A20" s="10">
        <v>43305</v>
      </c>
      <c r="B20" s="65">
        <v>823.8</v>
      </c>
      <c r="C20" s="70">
        <v>314.5</v>
      </c>
      <c r="D20" s="106">
        <v>314.5</v>
      </c>
      <c r="E20" s="106">
        <f t="shared" si="0"/>
        <v>0</v>
      </c>
      <c r="F20" s="78">
        <v>844.6</v>
      </c>
      <c r="G20" s="65">
        <v>976.3</v>
      </c>
      <c r="H20" s="65">
        <v>854.5</v>
      </c>
      <c r="I20" s="78">
        <v>187.6</v>
      </c>
      <c r="J20" s="78">
        <v>1</v>
      </c>
      <c r="K20" s="78">
        <v>0</v>
      </c>
      <c r="L20" s="78">
        <v>0</v>
      </c>
      <c r="M20" s="65">
        <f t="shared" si="1"/>
        <v>-7.30000000000004</v>
      </c>
      <c r="N20" s="65">
        <v>3995</v>
      </c>
      <c r="O20" s="65">
        <v>2200</v>
      </c>
      <c r="P20" s="3">
        <f t="shared" si="2"/>
        <v>1.815909090909091</v>
      </c>
      <c r="Q20" s="2">
        <v>6277.1</v>
      </c>
      <c r="R20" s="69">
        <v>0</v>
      </c>
      <c r="S20" s="65">
        <v>0.1</v>
      </c>
      <c r="T20" s="70">
        <v>0</v>
      </c>
      <c r="U20" s="126">
        <v>0</v>
      </c>
      <c r="V20" s="127"/>
      <c r="W20" s="122"/>
      <c r="X20" s="68">
        <f t="shared" si="3"/>
        <v>0.1</v>
      </c>
    </row>
    <row r="21" spans="1:24" ht="12.75">
      <c r="A21" s="10">
        <v>43306</v>
      </c>
      <c r="B21" s="65">
        <v>736.2</v>
      </c>
      <c r="C21" s="70">
        <v>112.3</v>
      </c>
      <c r="D21" s="106">
        <v>112.3</v>
      </c>
      <c r="E21" s="106">
        <f t="shared" si="0"/>
        <v>0</v>
      </c>
      <c r="F21" s="78">
        <v>506.5</v>
      </c>
      <c r="G21" s="65">
        <v>940.9</v>
      </c>
      <c r="H21" s="65">
        <v>565.8</v>
      </c>
      <c r="I21" s="78">
        <v>53.5</v>
      </c>
      <c r="J21" s="78">
        <v>6.8</v>
      </c>
      <c r="K21" s="78">
        <v>0</v>
      </c>
      <c r="L21" s="78">
        <v>0</v>
      </c>
      <c r="M21" s="65">
        <f t="shared" si="1"/>
        <v>38.099999999999525</v>
      </c>
      <c r="N21" s="65">
        <v>2960.1</v>
      </c>
      <c r="O21" s="65">
        <v>6200</v>
      </c>
      <c r="P21" s="3">
        <f t="shared" si="2"/>
        <v>0.47743548387096774</v>
      </c>
      <c r="Q21" s="2">
        <v>6277.1</v>
      </c>
      <c r="R21" s="102">
        <v>14.6</v>
      </c>
      <c r="S21" s="103">
        <v>0</v>
      </c>
      <c r="T21" s="104">
        <v>12.7</v>
      </c>
      <c r="U21" s="126">
        <v>0</v>
      </c>
      <c r="V21" s="127"/>
      <c r="W21" s="122"/>
      <c r="X21" s="68">
        <f t="shared" si="3"/>
        <v>27.299999999999997</v>
      </c>
    </row>
    <row r="22" spans="1:24" ht="12.75">
      <c r="A22" s="10">
        <v>43307</v>
      </c>
      <c r="B22" s="65">
        <v>1126.7</v>
      </c>
      <c r="C22" s="70">
        <v>2488.1</v>
      </c>
      <c r="D22" s="106">
        <v>2488.1</v>
      </c>
      <c r="E22" s="106">
        <f t="shared" si="0"/>
        <v>0</v>
      </c>
      <c r="F22" s="78">
        <v>908</v>
      </c>
      <c r="G22" s="65">
        <v>1705.2</v>
      </c>
      <c r="H22" s="65">
        <v>797.9</v>
      </c>
      <c r="I22" s="78">
        <v>190.1</v>
      </c>
      <c r="J22" s="78">
        <v>1</v>
      </c>
      <c r="K22" s="78">
        <v>0</v>
      </c>
      <c r="L22" s="78">
        <v>0</v>
      </c>
      <c r="M22" s="65">
        <f t="shared" si="1"/>
        <v>23.750000000000256</v>
      </c>
      <c r="N22" s="65">
        <v>7240.75</v>
      </c>
      <c r="O22" s="65">
        <v>6500</v>
      </c>
      <c r="P22" s="3">
        <f t="shared" si="2"/>
        <v>1.1139615384615384</v>
      </c>
      <c r="Q22" s="2">
        <v>6277.1</v>
      </c>
      <c r="R22" s="102">
        <v>0</v>
      </c>
      <c r="S22" s="103">
        <v>0</v>
      </c>
      <c r="T22" s="104">
        <v>0.4</v>
      </c>
      <c r="U22" s="126">
        <v>0</v>
      </c>
      <c r="V22" s="127"/>
      <c r="W22" s="122"/>
      <c r="X22" s="68">
        <f t="shared" si="3"/>
        <v>0.4</v>
      </c>
    </row>
    <row r="23" spans="1:24" ht="12.75">
      <c r="A23" s="10">
        <v>43308</v>
      </c>
      <c r="B23" s="65">
        <v>4084.4</v>
      </c>
      <c r="C23" s="70">
        <v>723.2</v>
      </c>
      <c r="D23" s="106">
        <v>723.2</v>
      </c>
      <c r="E23" s="106">
        <f t="shared" si="0"/>
        <v>0</v>
      </c>
      <c r="F23" s="78">
        <v>1543.1</v>
      </c>
      <c r="G23" s="65">
        <v>2988.5</v>
      </c>
      <c r="H23" s="65">
        <v>771.3</v>
      </c>
      <c r="I23" s="78">
        <v>102.6</v>
      </c>
      <c r="J23" s="78">
        <v>23</v>
      </c>
      <c r="K23" s="78">
        <v>0</v>
      </c>
      <c r="L23" s="78">
        <v>0</v>
      </c>
      <c r="M23" s="65">
        <f t="shared" si="1"/>
        <v>45.300000000000324</v>
      </c>
      <c r="N23" s="65">
        <v>10281.4</v>
      </c>
      <c r="O23" s="65">
        <v>8600</v>
      </c>
      <c r="P23" s="3">
        <f>N23/O23</f>
        <v>1.1955116279069766</v>
      </c>
      <c r="Q23" s="2">
        <v>6277.1</v>
      </c>
      <c r="R23" s="102">
        <v>0</v>
      </c>
      <c r="S23" s="103">
        <v>0</v>
      </c>
      <c r="T23" s="104">
        <v>0</v>
      </c>
      <c r="U23" s="126">
        <v>0</v>
      </c>
      <c r="V23" s="127"/>
      <c r="W23" s="122"/>
      <c r="X23" s="68">
        <f t="shared" si="3"/>
        <v>0</v>
      </c>
    </row>
    <row r="24" spans="1:24" ht="12.75">
      <c r="A24" s="10">
        <v>43311</v>
      </c>
      <c r="B24" s="65">
        <v>6684</v>
      </c>
      <c r="C24" s="70">
        <v>779.3</v>
      </c>
      <c r="D24" s="106">
        <v>779.3</v>
      </c>
      <c r="E24" s="106">
        <f t="shared" si="0"/>
        <v>0</v>
      </c>
      <c r="F24" s="78">
        <v>126.1</v>
      </c>
      <c r="G24" s="65">
        <v>2726</v>
      </c>
      <c r="H24" s="65">
        <v>1079.8</v>
      </c>
      <c r="I24" s="78">
        <v>161.5</v>
      </c>
      <c r="J24" s="78">
        <v>2.5</v>
      </c>
      <c r="K24" s="78">
        <v>0</v>
      </c>
      <c r="L24" s="78">
        <v>0</v>
      </c>
      <c r="M24" s="65">
        <f t="shared" si="1"/>
        <v>70.90000000000032</v>
      </c>
      <c r="N24" s="65">
        <v>11630.1</v>
      </c>
      <c r="O24" s="65">
        <v>12500</v>
      </c>
      <c r="P24" s="3">
        <f t="shared" si="2"/>
        <v>0.930408</v>
      </c>
      <c r="Q24" s="2">
        <v>6277.1</v>
      </c>
      <c r="R24" s="102">
        <v>3.9</v>
      </c>
      <c r="S24" s="103">
        <v>0</v>
      </c>
      <c r="T24" s="104">
        <v>40.9</v>
      </c>
      <c r="U24" s="126">
        <v>2</v>
      </c>
      <c r="V24" s="127"/>
      <c r="W24" s="122">
        <v>0.2</v>
      </c>
      <c r="X24" s="68">
        <f t="shared" si="3"/>
        <v>47</v>
      </c>
    </row>
    <row r="25" spans="1:24" ht="13.5" thickBot="1">
      <c r="A25" s="10">
        <v>43312</v>
      </c>
      <c r="B25" s="65">
        <v>7264.7</v>
      </c>
      <c r="C25" s="74">
        <v>9.9</v>
      </c>
      <c r="D25" s="106">
        <v>9.9</v>
      </c>
      <c r="E25" s="106">
        <f t="shared" si="0"/>
        <v>0</v>
      </c>
      <c r="F25" s="78">
        <v>44.3</v>
      </c>
      <c r="G25" s="65">
        <v>210.8</v>
      </c>
      <c r="H25" s="65">
        <v>1018.7</v>
      </c>
      <c r="I25" s="78">
        <v>180</v>
      </c>
      <c r="J25" s="78">
        <v>20.4</v>
      </c>
      <c r="K25" s="78">
        <v>0</v>
      </c>
      <c r="L25" s="78">
        <v>0</v>
      </c>
      <c r="M25" s="65">
        <f t="shared" si="1"/>
        <v>173.90000000000086</v>
      </c>
      <c r="N25" s="65">
        <v>8922.7</v>
      </c>
      <c r="O25" s="65">
        <v>3800</v>
      </c>
      <c r="P25" s="3">
        <f t="shared" si="2"/>
        <v>2.348078947368421</v>
      </c>
      <c r="Q25" s="2">
        <v>6277.1</v>
      </c>
      <c r="R25" s="98">
        <v>10.8</v>
      </c>
      <c r="S25" s="99">
        <v>0</v>
      </c>
      <c r="T25" s="100">
        <v>0</v>
      </c>
      <c r="U25" s="141">
        <v>0</v>
      </c>
      <c r="V25" s="142"/>
      <c r="W25" s="125">
        <v>0</v>
      </c>
      <c r="X25" s="68">
        <f t="shared" si="3"/>
        <v>10.8</v>
      </c>
    </row>
    <row r="26" spans="1:24" ht="13.5" thickBot="1">
      <c r="A26" s="83" t="s">
        <v>28</v>
      </c>
      <c r="B26" s="85">
        <f aca="true" t="shared" si="4" ref="B26:O26">SUM(B4:B25)</f>
        <v>79988.7</v>
      </c>
      <c r="C26" s="85">
        <f t="shared" si="4"/>
        <v>5288.5199999999995</v>
      </c>
      <c r="D26" s="107">
        <f t="shared" si="4"/>
        <v>5288.5199999999995</v>
      </c>
      <c r="E26" s="107">
        <f t="shared" si="4"/>
        <v>0</v>
      </c>
      <c r="F26" s="85">
        <f t="shared" si="4"/>
        <v>7390.72</v>
      </c>
      <c r="G26" s="85">
        <f t="shared" si="4"/>
        <v>16853.2</v>
      </c>
      <c r="H26" s="85">
        <f t="shared" si="4"/>
        <v>24040.58</v>
      </c>
      <c r="I26" s="85">
        <f t="shared" si="4"/>
        <v>1404.5</v>
      </c>
      <c r="J26" s="85">
        <f t="shared" si="4"/>
        <v>506.7</v>
      </c>
      <c r="K26" s="85">
        <f t="shared" si="4"/>
        <v>608.6</v>
      </c>
      <c r="L26" s="85">
        <f t="shared" si="4"/>
        <v>1192.5</v>
      </c>
      <c r="M26" s="84">
        <f t="shared" si="4"/>
        <v>823.0100000000012</v>
      </c>
      <c r="N26" s="84">
        <f t="shared" si="4"/>
        <v>138097.03000000003</v>
      </c>
      <c r="O26" s="84">
        <f t="shared" si="4"/>
        <v>132000</v>
      </c>
      <c r="P26" s="86">
        <f>N26/O26</f>
        <v>1.0461896212121213</v>
      </c>
      <c r="Q26" s="2"/>
      <c r="R26" s="75">
        <f>SUM(R4:R25)</f>
        <v>97.89999999999999</v>
      </c>
      <c r="S26" s="75">
        <f>SUM(S4:S25)</f>
        <v>0.1</v>
      </c>
      <c r="T26" s="75">
        <f>SUM(T4:T25)</f>
        <v>1594.9000000000003</v>
      </c>
      <c r="U26" s="143">
        <f>SUM(U4:U25)</f>
        <v>3</v>
      </c>
      <c r="V26" s="144"/>
      <c r="W26" s="119">
        <f>SUM(W4:W25)</f>
        <v>0.2</v>
      </c>
      <c r="X26" s="111">
        <f>R26+S26+U26+T26+V26+W26</f>
        <v>1696.1000000000004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 t="s">
        <v>33</v>
      </c>
      <c r="S29" s="131"/>
      <c r="T29" s="131"/>
      <c r="U29" s="131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5" t="s">
        <v>29</v>
      </c>
      <c r="S30" s="145"/>
      <c r="T30" s="145"/>
      <c r="U30" s="145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3">
        <v>43313</v>
      </c>
      <c r="S31" s="146">
        <v>59.67946</v>
      </c>
      <c r="T31" s="146"/>
      <c r="U31" s="146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4"/>
      <c r="S32" s="146"/>
      <c r="T32" s="146"/>
      <c r="U32" s="146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8" t="s">
        <v>45</v>
      </c>
      <c r="T34" s="129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0" t="s">
        <v>40</v>
      </c>
      <c r="T35" s="130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 t="s">
        <v>30</v>
      </c>
      <c r="S39" s="131"/>
      <c r="T39" s="131"/>
      <c r="U39" s="131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2" t="s">
        <v>31</v>
      </c>
      <c r="S40" s="132"/>
      <c r="T40" s="132"/>
      <c r="U40" s="132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3">
        <v>43313</v>
      </c>
      <c r="S41" s="135">
        <v>1083.8231599999983</v>
      </c>
      <c r="T41" s="136"/>
      <c r="U41" s="137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4"/>
      <c r="S42" s="138"/>
      <c r="T42" s="139"/>
      <c r="U42" s="140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49" t="s">
        <v>106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108</v>
      </c>
      <c r="S1" s="153"/>
      <c r="T1" s="153"/>
      <c r="U1" s="153"/>
      <c r="V1" s="153"/>
      <c r="W1" s="153"/>
      <c r="X1" s="154"/>
    </row>
    <row r="2" spans="1:24" ht="15" thickBot="1">
      <c r="A2" s="155" t="s">
        <v>109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110</v>
      </c>
      <c r="S2" s="159"/>
      <c r="T2" s="159"/>
      <c r="U2" s="159"/>
      <c r="V2" s="159"/>
      <c r="W2" s="159"/>
      <c r="X2" s="160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120" t="s">
        <v>103</v>
      </c>
      <c r="X3" s="93" t="s">
        <v>27</v>
      </c>
    </row>
    <row r="4" spans="1:24" ht="12.75">
      <c r="A4" s="10">
        <v>43313</v>
      </c>
      <c r="B4" s="65">
        <v>991</v>
      </c>
      <c r="C4" s="79">
        <v>1.4</v>
      </c>
      <c r="D4" s="106">
        <v>1.4</v>
      </c>
      <c r="E4" s="106">
        <f aca="true" t="shared" si="0" ref="E4:E25">C4-D4</f>
        <v>0</v>
      </c>
      <c r="F4" s="65">
        <v>46.6</v>
      </c>
      <c r="G4" s="65">
        <v>251.5</v>
      </c>
      <c r="H4" s="67">
        <v>1185.2</v>
      </c>
      <c r="I4" s="65">
        <v>129.4</v>
      </c>
      <c r="J4" s="78">
        <v>1.7</v>
      </c>
      <c r="K4" s="78">
        <v>0</v>
      </c>
      <c r="L4" s="65">
        <v>998.4</v>
      </c>
      <c r="M4" s="65">
        <f aca="true" t="shared" si="1" ref="M4:M25">N4-B4-C4-F4-G4-H4-I4-J4-K4-L4</f>
        <v>13.799999999999955</v>
      </c>
      <c r="N4" s="65">
        <v>3619</v>
      </c>
      <c r="O4" s="65">
        <v>3200</v>
      </c>
      <c r="P4" s="3">
        <f aca="true" t="shared" si="2" ref="P4:P25">N4/O4</f>
        <v>1.1309375</v>
      </c>
      <c r="Q4" s="2">
        <f>AVERAGE(N4:N25)</f>
        <v>6674.063636363636</v>
      </c>
      <c r="R4" s="94">
        <v>0</v>
      </c>
      <c r="S4" s="95">
        <v>0</v>
      </c>
      <c r="T4" s="96">
        <v>0</v>
      </c>
      <c r="U4" s="163">
        <v>0</v>
      </c>
      <c r="V4" s="164"/>
      <c r="W4" s="121">
        <v>0</v>
      </c>
      <c r="X4" s="97">
        <f>R4+S4+U4+T4+V4+W4</f>
        <v>0</v>
      </c>
    </row>
    <row r="5" spans="1:24" ht="12.75">
      <c r="A5" s="10">
        <v>43314</v>
      </c>
      <c r="B5" s="65">
        <v>1732.1</v>
      </c>
      <c r="C5" s="79">
        <v>12.9</v>
      </c>
      <c r="D5" s="106">
        <v>12.9</v>
      </c>
      <c r="E5" s="106">
        <f t="shared" si="0"/>
        <v>0</v>
      </c>
      <c r="F5" s="65">
        <v>46.9</v>
      </c>
      <c r="G5" s="65">
        <v>133.5</v>
      </c>
      <c r="H5" s="65">
        <v>1490.5</v>
      </c>
      <c r="I5" s="78">
        <v>159.3</v>
      </c>
      <c r="J5" s="78">
        <v>3.9</v>
      </c>
      <c r="K5" s="78">
        <v>0</v>
      </c>
      <c r="L5" s="65">
        <v>0</v>
      </c>
      <c r="M5" s="65">
        <f t="shared" si="1"/>
        <v>8.799999999999988</v>
      </c>
      <c r="N5" s="65">
        <v>3587.9</v>
      </c>
      <c r="O5" s="65">
        <v>2800</v>
      </c>
      <c r="P5" s="3">
        <f t="shared" si="2"/>
        <v>1.2813928571428572</v>
      </c>
      <c r="Q5" s="2">
        <v>6674.1</v>
      </c>
      <c r="R5" s="69">
        <v>0</v>
      </c>
      <c r="S5" s="65">
        <v>0</v>
      </c>
      <c r="T5" s="70">
        <v>1.5</v>
      </c>
      <c r="U5" s="126">
        <v>0</v>
      </c>
      <c r="V5" s="127"/>
      <c r="W5" s="122">
        <v>0</v>
      </c>
      <c r="X5" s="68">
        <f>R5+S5+U5+T5+V5+W5</f>
        <v>1.5</v>
      </c>
    </row>
    <row r="6" spans="1:24" ht="12.75">
      <c r="A6" s="10">
        <v>43315</v>
      </c>
      <c r="B6" s="65">
        <v>2714.8</v>
      </c>
      <c r="C6" s="79">
        <v>10.5</v>
      </c>
      <c r="D6" s="106">
        <v>10.5</v>
      </c>
      <c r="E6" s="106">
        <f t="shared" si="0"/>
        <v>0</v>
      </c>
      <c r="F6" s="72">
        <v>66.8</v>
      </c>
      <c r="G6" s="65">
        <v>148.3</v>
      </c>
      <c r="H6" s="80">
        <v>1482.7</v>
      </c>
      <c r="I6" s="78">
        <v>84.3</v>
      </c>
      <c r="J6" s="78">
        <v>13.8</v>
      </c>
      <c r="K6" s="78">
        <v>0</v>
      </c>
      <c r="L6" s="78">
        <v>0</v>
      </c>
      <c r="M6" s="65">
        <f t="shared" si="1"/>
        <v>9.499999999999684</v>
      </c>
      <c r="N6" s="65">
        <v>4530.7</v>
      </c>
      <c r="O6" s="65">
        <v>3000</v>
      </c>
      <c r="P6" s="3">
        <f t="shared" si="2"/>
        <v>1.5102333333333333</v>
      </c>
      <c r="Q6" s="2">
        <v>6674.1</v>
      </c>
      <c r="R6" s="69">
        <v>0</v>
      </c>
      <c r="S6" s="65">
        <v>0</v>
      </c>
      <c r="T6" s="70">
        <v>1.7</v>
      </c>
      <c r="U6" s="126">
        <v>0</v>
      </c>
      <c r="V6" s="127"/>
      <c r="W6" s="122">
        <v>0</v>
      </c>
      <c r="X6" s="68">
        <f aca="true" t="shared" si="3" ref="X6:X25">R6+S6+U6+T6+V6+W6</f>
        <v>1.7</v>
      </c>
    </row>
    <row r="7" spans="1:24" ht="12.75">
      <c r="A7" s="10">
        <v>43318</v>
      </c>
      <c r="B7" s="77">
        <v>7016.1</v>
      </c>
      <c r="C7" s="79">
        <v>10.2</v>
      </c>
      <c r="D7" s="106">
        <v>10.2</v>
      </c>
      <c r="E7" s="106">
        <f t="shared" si="0"/>
        <v>0</v>
      </c>
      <c r="F7" s="65">
        <v>73.8</v>
      </c>
      <c r="G7" s="65">
        <v>140.2</v>
      </c>
      <c r="H7" s="79">
        <v>1709.1</v>
      </c>
      <c r="I7" s="78">
        <v>160.2</v>
      </c>
      <c r="J7" s="78">
        <v>-8.2</v>
      </c>
      <c r="K7" s="78">
        <v>619</v>
      </c>
      <c r="L7" s="78">
        <v>0</v>
      </c>
      <c r="M7" s="65">
        <f t="shared" si="1"/>
        <v>10.700000000000273</v>
      </c>
      <c r="N7" s="65">
        <v>9731.1</v>
      </c>
      <c r="O7" s="65">
        <v>7500</v>
      </c>
      <c r="P7" s="3">
        <f t="shared" si="2"/>
        <v>1.29748</v>
      </c>
      <c r="Q7" s="2">
        <v>6674.1</v>
      </c>
      <c r="R7" s="71">
        <v>194.9</v>
      </c>
      <c r="S7" s="72">
        <v>0</v>
      </c>
      <c r="T7" s="73">
        <v>0</v>
      </c>
      <c r="U7" s="147">
        <v>1</v>
      </c>
      <c r="V7" s="148"/>
      <c r="W7" s="123">
        <v>0</v>
      </c>
      <c r="X7" s="68">
        <f t="shared" si="3"/>
        <v>195.9</v>
      </c>
    </row>
    <row r="8" spans="1:24" ht="12.75">
      <c r="A8" s="10">
        <v>43319</v>
      </c>
      <c r="B8" s="65">
        <v>12933</v>
      </c>
      <c r="C8" s="70">
        <v>-22.7</v>
      </c>
      <c r="D8" s="106">
        <v>-22.7</v>
      </c>
      <c r="E8" s="106">
        <f t="shared" si="0"/>
        <v>0</v>
      </c>
      <c r="F8" s="78">
        <v>12.4</v>
      </c>
      <c r="G8" s="78">
        <v>283.1</v>
      </c>
      <c r="H8" s="65">
        <v>1759.2</v>
      </c>
      <c r="I8" s="78">
        <v>219.1</v>
      </c>
      <c r="J8" s="78">
        <v>24.8</v>
      </c>
      <c r="K8" s="78">
        <v>0</v>
      </c>
      <c r="L8" s="78">
        <v>0</v>
      </c>
      <c r="M8" s="65">
        <f t="shared" si="1"/>
        <v>6.200000000000141</v>
      </c>
      <c r="N8" s="65">
        <v>15215.1</v>
      </c>
      <c r="O8" s="65">
        <v>11000</v>
      </c>
      <c r="P8" s="3">
        <f t="shared" si="2"/>
        <v>1.3831909090909091</v>
      </c>
      <c r="Q8" s="2">
        <v>6674.1</v>
      </c>
      <c r="R8" s="112">
        <v>0</v>
      </c>
      <c r="S8" s="113">
        <v>0</v>
      </c>
      <c r="T8" s="104">
        <v>0</v>
      </c>
      <c r="U8" s="165">
        <v>0</v>
      </c>
      <c r="V8" s="166"/>
      <c r="W8" s="124">
        <v>0</v>
      </c>
      <c r="X8" s="68">
        <f t="shared" si="3"/>
        <v>0</v>
      </c>
    </row>
    <row r="9" spans="1:24" ht="12.75">
      <c r="A9" s="10">
        <v>43320</v>
      </c>
      <c r="B9" s="65">
        <v>1863.9</v>
      </c>
      <c r="C9" s="70">
        <v>17.8</v>
      </c>
      <c r="D9" s="106">
        <v>17.8</v>
      </c>
      <c r="E9" s="106">
        <f t="shared" si="0"/>
        <v>0</v>
      </c>
      <c r="F9" s="78">
        <v>49.5</v>
      </c>
      <c r="G9" s="82">
        <v>124.5</v>
      </c>
      <c r="H9" s="65">
        <v>1233</v>
      </c>
      <c r="I9" s="78">
        <v>77.8</v>
      </c>
      <c r="J9" s="78">
        <v>83</v>
      </c>
      <c r="K9" s="78">
        <v>0</v>
      </c>
      <c r="L9" s="78">
        <v>0</v>
      </c>
      <c r="M9" s="65">
        <f t="shared" si="1"/>
        <v>14.599999999999866</v>
      </c>
      <c r="N9" s="65">
        <v>3464.1</v>
      </c>
      <c r="O9" s="65">
        <v>4000</v>
      </c>
      <c r="P9" s="3">
        <f t="shared" si="2"/>
        <v>0.8660249999999999</v>
      </c>
      <c r="Q9" s="2">
        <v>6674.1</v>
      </c>
      <c r="R9" s="115">
        <v>0</v>
      </c>
      <c r="S9" s="72">
        <v>0</v>
      </c>
      <c r="T9" s="65">
        <v>0</v>
      </c>
      <c r="U9" s="167">
        <v>0</v>
      </c>
      <c r="V9" s="167"/>
      <c r="W9" s="118">
        <v>0</v>
      </c>
      <c r="X9" s="68">
        <f t="shared" si="3"/>
        <v>0</v>
      </c>
    </row>
    <row r="10" spans="1:24" ht="12.75">
      <c r="A10" s="10">
        <v>43321</v>
      </c>
      <c r="B10" s="65">
        <v>1373.3</v>
      </c>
      <c r="C10" s="70">
        <v>69</v>
      </c>
      <c r="D10" s="106">
        <v>69</v>
      </c>
      <c r="E10" s="106">
        <f t="shared" si="0"/>
        <v>0</v>
      </c>
      <c r="F10" s="78">
        <v>30.7</v>
      </c>
      <c r="G10" s="78">
        <v>112.1</v>
      </c>
      <c r="H10" s="65">
        <v>1447.2</v>
      </c>
      <c r="I10" s="78">
        <v>196.5</v>
      </c>
      <c r="J10" s="78">
        <v>45.7</v>
      </c>
      <c r="K10" s="78">
        <v>0</v>
      </c>
      <c r="L10" s="78">
        <v>0</v>
      </c>
      <c r="M10" s="65">
        <f t="shared" si="1"/>
        <v>16.09999999999995</v>
      </c>
      <c r="N10" s="65">
        <v>3290.6</v>
      </c>
      <c r="O10" s="72">
        <v>3600</v>
      </c>
      <c r="P10" s="3">
        <f t="shared" si="2"/>
        <v>0.9140555555555555</v>
      </c>
      <c r="Q10" s="2">
        <v>6674.1</v>
      </c>
      <c r="R10" s="71">
        <v>0</v>
      </c>
      <c r="S10" s="72">
        <v>0</v>
      </c>
      <c r="T10" s="70">
        <v>0</v>
      </c>
      <c r="U10" s="126">
        <v>0</v>
      </c>
      <c r="V10" s="127"/>
      <c r="W10" s="122">
        <v>0</v>
      </c>
      <c r="X10" s="68">
        <f t="shared" si="3"/>
        <v>0</v>
      </c>
    </row>
    <row r="11" spans="1:24" ht="12.75">
      <c r="A11" s="10">
        <v>43322</v>
      </c>
      <c r="B11" s="65">
        <v>1417.5</v>
      </c>
      <c r="C11" s="70">
        <v>97.9</v>
      </c>
      <c r="D11" s="106">
        <v>97.9</v>
      </c>
      <c r="E11" s="106">
        <f t="shared" si="0"/>
        <v>0</v>
      </c>
      <c r="F11" s="78">
        <v>116</v>
      </c>
      <c r="G11" s="78">
        <v>204.8</v>
      </c>
      <c r="H11" s="65">
        <v>1430.1</v>
      </c>
      <c r="I11" s="78">
        <v>115.1</v>
      </c>
      <c r="J11" s="78">
        <v>26.7</v>
      </c>
      <c r="K11" s="78">
        <v>0</v>
      </c>
      <c r="L11" s="78">
        <v>0</v>
      </c>
      <c r="M11" s="65">
        <f t="shared" si="1"/>
        <v>46.599999999999866</v>
      </c>
      <c r="N11" s="65">
        <v>3454.7</v>
      </c>
      <c r="O11" s="65">
        <v>3800</v>
      </c>
      <c r="P11" s="3">
        <f t="shared" si="2"/>
        <v>0.9091315789473684</v>
      </c>
      <c r="Q11" s="2">
        <v>6674.1</v>
      </c>
      <c r="R11" s="69">
        <v>0</v>
      </c>
      <c r="S11" s="65">
        <v>0</v>
      </c>
      <c r="T11" s="70">
        <v>-0.9</v>
      </c>
      <c r="U11" s="126">
        <v>0</v>
      </c>
      <c r="V11" s="127"/>
      <c r="W11" s="122">
        <v>0</v>
      </c>
      <c r="X11" s="68">
        <f t="shared" si="3"/>
        <v>-0.9</v>
      </c>
    </row>
    <row r="12" spans="1:24" ht="12.75">
      <c r="A12" s="10">
        <v>43325</v>
      </c>
      <c r="B12" s="77">
        <v>765.9</v>
      </c>
      <c r="C12" s="70">
        <v>76.2</v>
      </c>
      <c r="D12" s="106">
        <v>76.2</v>
      </c>
      <c r="E12" s="106">
        <f t="shared" si="0"/>
        <v>0</v>
      </c>
      <c r="F12" s="78">
        <v>78.8</v>
      </c>
      <c r="G12" s="78">
        <v>244.6</v>
      </c>
      <c r="H12" s="65">
        <v>1738.5</v>
      </c>
      <c r="I12" s="78">
        <v>171.4</v>
      </c>
      <c r="J12" s="78">
        <v>15.4</v>
      </c>
      <c r="K12" s="78">
        <v>0</v>
      </c>
      <c r="L12" s="78">
        <v>0</v>
      </c>
      <c r="M12" s="65">
        <f t="shared" si="1"/>
        <v>40.699999999999996</v>
      </c>
      <c r="N12" s="65">
        <v>3131.5</v>
      </c>
      <c r="O12" s="65">
        <v>5800</v>
      </c>
      <c r="P12" s="3">
        <f t="shared" si="2"/>
        <v>0.5399137931034482</v>
      </c>
      <c r="Q12" s="2">
        <v>6674.1</v>
      </c>
      <c r="R12" s="69">
        <v>0</v>
      </c>
      <c r="S12" s="65">
        <v>0</v>
      </c>
      <c r="T12" s="70">
        <v>0</v>
      </c>
      <c r="U12" s="126">
        <v>0</v>
      </c>
      <c r="V12" s="127"/>
      <c r="W12" s="122">
        <v>0</v>
      </c>
      <c r="X12" s="68">
        <f t="shared" si="3"/>
        <v>0</v>
      </c>
    </row>
    <row r="13" spans="1:24" ht="12.75">
      <c r="A13" s="10">
        <v>43326</v>
      </c>
      <c r="B13" s="65">
        <v>2098.4</v>
      </c>
      <c r="C13" s="70">
        <v>134.2</v>
      </c>
      <c r="D13" s="106">
        <v>134.2</v>
      </c>
      <c r="E13" s="106">
        <f t="shared" si="0"/>
        <v>0</v>
      </c>
      <c r="F13" s="78">
        <v>31</v>
      </c>
      <c r="G13" s="78">
        <v>469.8</v>
      </c>
      <c r="H13" s="65">
        <v>2662.8</v>
      </c>
      <c r="I13" s="78">
        <v>197.3</v>
      </c>
      <c r="J13" s="78">
        <v>17.7</v>
      </c>
      <c r="K13" s="78">
        <v>0</v>
      </c>
      <c r="L13" s="78">
        <v>0</v>
      </c>
      <c r="M13" s="65">
        <f t="shared" si="1"/>
        <v>41.599999999999895</v>
      </c>
      <c r="N13" s="65">
        <v>5652.8</v>
      </c>
      <c r="O13" s="65">
        <v>10500</v>
      </c>
      <c r="P13" s="3">
        <f t="shared" si="2"/>
        <v>0.5383619047619048</v>
      </c>
      <c r="Q13" s="2">
        <v>6674.1</v>
      </c>
      <c r="R13" s="69">
        <v>0</v>
      </c>
      <c r="S13" s="65">
        <v>0</v>
      </c>
      <c r="T13" s="70">
        <v>0</v>
      </c>
      <c r="U13" s="126">
        <v>0</v>
      </c>
      <c r="V13" s="127"/>
      <c r="W13" s="122">
        <v>0</v>
      </c>
      <c r="X13" s="68">
        <f t="shared" si="3"/>
        <v>0</v>
      </c>
    </row>
    <row r="14" spans="1:24" ht="12.75">
      <c r="A14" s="10">
        <v>43327</v>
      </c>
      <c r="B14" s="65">
        <v>8988</v>
      </c>
      <c r="C14" s="70">
        <v>21.4</v>
      </c>
      <c r="D14" s="106">
        <v>21.4</v>
      </c>
      <c r="E14" s="106">
        <f t="shared" si="0"/>
        <v>0</v>
      </c>
      <c r="F14" s="78">
        <v>86.7</v>
      </c>
      <c r="G14" s="78">
        <v>408.5</v>
      </c>
      <c r="H14" s="65">
        <v>5724.1</v>
      </c>
      <c r="I14" s="78">
        <v>128.5</v>
      </c>
      <c r="J14" s="78">
        <v>9.8</v>
      </c>
      <c r="K14" s="78">
        <v>0</v>
      </c>
      <c r="L14" s="78">
        <v>0</v>
      </c>
      <c r="M14" s="65">
        <f t="shared" si="1"/>
        <v>94.00000000000018</v>
      </c>
      <c r="N14" s="65">
        <v>15461</v>
      </c>
      <c r="O14" s="65">
        <v>4200</v>
      </c>
      <c r="P14" s="3">
        <f t="shared" si="2"/>
        <v>3.6811904761904763</v>
      </c>
      <c r="Q14" s="2">
        <v>6674.1</v>
      </c>
      <c r="R14" s="69">
        <v>0</v>
      </c>
      <c r="S14" s="65">
        <v>0</v>
      </c>
      <c r="T14" s="74">
        <v>25.8</v>
      </c>
      <c r="U14" s="126">
        <v>0</v>
      </c>
      <c r="V14" s="127"/>
      <c r="W14" s="122">
        <v>0</v>
      </c>
      <c r="X14" s="68">
        <f t="shared" si="3"/>
        <v>25.8</v>
      </c>
    </row>
    <row r="15" spans="1:24" ht="12.75">
      <c r="A15" s="10">
        <v>43328</v>
      </c>
      <c r="B15" s="65">
        <v>2403</v>
      </c>
      <c r="C15" s="66">
        <v>102.7</v>
      </c>
      <c r="D15" s="106">
        <v>102.7</v>
      </c>
      <c r="E15" s="106">
        <f t="shared" si="0"/>
        <v>0</v>
      </c>
      <c r="F15" s="81">
        <v>46.8</v>
      </c>
      <c r="G15" s="81">
        <v>392.9</v>
      </c>
      <c r="H15" s="82">
        <v>3735.1</v>
      </c>
      <c r="I15" s="81">
        <v>165.5</v>
      </c>
      <c r="J15" s="81">
        <v>4.9</v>
      </c>
      <c r="K15" s="81">
        <v>0</v>
      </c>
      <c r="L15" s="81">
        <v>0</v>
      </c>
      <c r="M15" s="65">
        <f t="shared" si="1"/>
        <v>298.0000000000001</v>
      </c>
      <c r="N15" s="65">
        <v>7148.9</v>
      </c>
      <c r="O15" s="72">
        <v>5000</v>
      </c>
      <c r="P15" s="3">
        <f>N15/O15</f>
        <v>1.4297799999999998</v>
      </c>
      <c r="Q15" s="2">
        <v>6674.1</v>
      </c>
      <c r="R15" s="69">
        <v>0</v>
      </c>
      <c r="S15" s="65">
        <v>0</v>
      </c>
      <c r="T15" s="74">
        <v>0</v>
      </c>
      <c r="U15" s="126">
        <v>0</v>
      </c>
      <c r="V15" s="127"/>
      <c r="W15" s="122">
        <v>0</v>
      </c>
      <c r="X15" s="68">
        <f t="shared" si="3"/>
        <v>0</v>
      </c>
    </row>
    <row r="16" spans="1:24" ht="12.75">
      <c r="A16" s="10">
        <v>43329</v>
      </c>
      <c r="B16" s="65">
        <v>2304.9</v>
      </c>
      <c r="C16" s="70">
        <v>141.8</v>
      </c>
      <c r="D16" s="106">
        <v>141.8</v>
      </c>
      <c r="E16" s="106">
        <f t="shared" si="0"/>
        <v>0</v>
      </c>
      <c r="F16" s="78">
        <v>130.8</v>
      </c>
      <c r="G16" s="78">
        <v>573.3</v>
      </c>
      <c r="H16" s="65">
        <v>5055.7</v>
      </c>
      <c r="I16" s="78">
        <v>116.6</v>
      </c>
      <c r="J16" s="78">
        <v>25.2</v>
      </c>
      <c r="K16" s="78">
        <v>0</v>
      </c>
      <c r="L16" s="78">
        <v>0</v>
      </c>
      <c r="M16" s="65">
        <f t="shared" si="1"/>
        <v>318.99999999999926</v>
      </c>
      <c r="N16" s="65">
        <v>8667.3</v>
      </c>
      <c r="O16" s="72">
        <v>5900</v>
      </c>
      <c r="P16" s="3">
        <f t="shared" si="2"/>
        <v>1.4690338983050846</v>
      </c>
      <c r="Q16" s="2">
        <v>6674.1</v>
      </c>
      <c r="R16" s="69">
        <v>0</v>
      </c>
      <c r="S16" s="65">
        <v>0</v>
      </c>
      <c r="T16" s="74">
        <v>0</v>
      </c>
      <c r="U16" s="126">
        <v>0</v>
      </c>
      <c r="V16" s="127"/>
      <c r="W16" s="122">
        <v>0</v>
      </c>
      <c r="X16" s="68">
        <f t="shared" si="3"/>
        <v>0</v>
      </c>
    </row>
    <row r="17" spans="1:24" ht="12.75">
      <c r="A17" s="10">
        <v>43332</v>
      </c>
      <c r="B17" s="65">
        <v>5267.2</v>
      </c>
      <c r="C17" s="70">
        <v>40.1</v>
      </c>
      <c r="D17" s="106">
        <v>40.1</v>
      </c>
      <c r="E17" s="106">
        <f t="shared" si="0"/>
        <v>0</v>
      </c>
      <c r="F17" s="78">
        <v>56.6</v>
      </c>
      <c r="G17" s="78">
        <v>611.8</v>
      </c>
      <c r="H17" s="65">
        <v>1918.3</v>
      </c>
      <c r="I17" s="78">
        <v>79.8</v>
      </c>
      <c r="J17" s="78">
        <v>15.1</v>
      </c>
      <c r="K17" s="78">
        <v>0</v>
      </c>
      <c r="L17" s="78">
        <v>0</v>
      </c>
      <c r="M17" s="65">
        <f t="shared" si="1"/>
        <v>509.10000000000025</v>
      </c>
      <c r="N17" s="65">
        <v>8498</v>
      </c>
      <c r="O17" s="65">
        <v>8500</v>
      </c>
      <c r="P17" s="3">
        <f t="shared" si="2"/>
        <v>0.9997647058823529</v>
      </c>
      <c r="Q17" s="2">
        <v>6674.1</v>
      </c>
      <c r="R17" s="69">
        <v>0</v>
      </c>
      <c r="S17" s="65">
        <v>0</v>
      </c>
      <c r="T17" s="74">
        <v>0</v>
      </c>
      <c r="U17" s="126">
        <v>0</v>
      </c>
      <c r="V17" s="127"/>
      <c r="W17" s="122">
        <v>0</v>
      </c>
      <c r="X17" s="68">
        <f t="shared" si="3"/>
        <v>0</v>
      </c>
    </row>
    <row r="18" spans="1:24" ht="12.75">
      <c r="A18" s="10">
        <v>43333</v>
      </c>
      <c r="B18" s="65">
        <v>2721.8</v>
      </c>
      <c r="C18" s="70">
        <v>8.9</v>
      </c>
      <c r="D18" s="106">
        <v>8.9</v>
      </c>
      <c r="E18" s="106">
        <f t="shared" si="0"/>
        <v>0</v>
      </c>
      <c r="F18" s="78">
        <v>66</v>
      </c>
      <c r="G18" s="78">
        <v>606.6</v>
      </c>
      <c r="H18" s="65">
        <v>333.4</v>
      </c>
      <c r="I18" s="78">
        <v>90.8</v>
      </c>
      <c r="J18" s="78">
        <v>7.7</v>
      </c>
      <c r="K18" s="78">
        <v>0</v>
      </c>
      <c r="L18" s="78">
        <v>0</v>
      </c>
      <c r="M18" s="65">
        <f>N18-B18-C18-F18-G18-H18-I18-J18-K18-L18</f>
        <v>13.099999999999913</v>
      </c>
      <c r="N18" s="65">
        <v>3848.3</v>
      </c>
      <c r="O18" s="65">
        <v>9600</v>
      </c>
      <c r="P18" s="3">
        <f>N18/O18</f>
        <v>0.40086458333333336</v>
      </c>
      <c r="Q18" s="2">
        <v>6674.1</v>
      </c>
      <c r="R18" s="69">
        <v>0</v>
      </c>
      <c r="S18" s="65">
        <v>0</v>
      </c>
      <c r="T18" s="70">
        <v>0</v>
      </c>
      <c r="U18" s="126">
        <v>0</v>
      </c>
      <c r="V18" s="127"/>
      <c r="W18" s="122">
        <v>0</v>
      </c>
      <c r="X18" s="68">
        <f t="shared" si="3"/>
        <v>0</v>
      </c>
    </row>
    <row r="19" spans="1:24" ht="12.75">
      <c r="A19" s="10">
        <v>43334</v>
      </c>
      <c r="B19" s="65">
        <v>4176</v>
      </c>
      <c r="C19" s="70">
        <v>130</v>
      </c>
      <c r="D19" s="106">
        <v>130</v>
      </c>
      <c r="E19" s="106">
        <f t="shared" si="0"/>
        <v>0</v>
      </c>
      <c r="F19" s="78">
        <v>39.3</v>
      </c>
      <c r="G19" s="78">
        <v>920</v>
      </c>
      <c r="H19" s="65">
        <v>296</v>
      </c>
      <c r="I19" s="78">
        <v>80.1</v>
      </c>
      <c r="J19" s="78">
        <v>10.2</v>
      </c>
      <c r="K19" s="78">
        <v>0</v>
      </c>
      <c r="L19" s="78">
        <v>0</v>
      </c>
      <c r="M19" s="65">
        <f>N19-B19-C19-F19-G19-H19-I19-J19-K19-L19</f>
        <v>23.000000000000416</v>
      </c>
      <c r="N19" s="65">
        <v>5674.6</v>
      </c>
      <c r="O19" s="65">
        <v>3800</v>
      </c>
      <c r="P19" s="3">
        <f t="shared" si="2"/>
        <v>1.4933157894736844</v>
      </c>
      <c r="Q19" s="2">
        <v>6674.1</v>
      </c>
      <c r="R19" s="69">
        <v>0</v>
      </c>
      <c r="S19" s="65">
        <v>0</v>
      </c>
      <c r="T19" s="70">
        <v>0</v>
      </c>
      <c r="U19" s="126">
        <v>0</v>
      </c>
      <c r="V19" s="127"/>
      <c r="W19" s="122">
        <v>0</v>
      </c>
      <c r="X19" s="68">
        <f t="shared" si="3"/>
        <v>0</v>
      </c>
    </row>
    <row r="20" spans="1:24" ht="12.75">
      <c r="A20" s="10">
        <v>43335</v>
      </c>
      <c r="B20" s="65">
        <v>4751.4</v>
      </c>
      <c r="C20" s="70">
        <v>70.9</v>
      </c>
      <c r="D20" s="106">
        <v>70.9</v>
      </c>
      <c r="E20" s="106">
        <f t="shared" si="0"/>
        <v>0</v>
      </c>
      <c r="F20" s="78">
        <v>43.5</v>
      </c>
      <c r="G20" s="65">
        <v>781.8</v>
      </c>
      <c r="H20" s="65">
        <v>151.4</v>
      </c>
      <c r="I20" s="78">
        <v>321.9</v>
      </c>
      <c r="J20" s="78">
        <v>32.3</v>
      </c>
      <c r="K20" s="78">
        <v>0</v>
      </c>
      <c r="L20" s="78">
        <v>0</v>
      </c>
      <c r="M20" s="65">
        <f t="shared" si="1"/>
        <v>13.800000000000367</v>
      </c>
      <c r="N20" s="65">
        <v>6167</v>
      </c>
      <c r="O20" s="65">
        <v>2200</v>
      </c>
      <c r="P20" s="3">
        <f t="shared" si="2"/>
        <v>2.803181818181818</v>
      </c>
      <c r="Q20" s="2">
        <v>6674.1</v>
      </c>
      <c r="R20" s="69">
        <v>14.7</v>
      </c>
      <c r="S20" s="65">
        <v>0</v>
      </c>
      <c r="T20" s="70">
        <v>0</v>
      </c>
      <c r="U20" s="126">
        <v>0</v>
      </c>
      <c r="V20" s="127"/>
      <c r="W20" s="122">
        <v>0</v>
      </c>
      <c r="X20" s="68">
        <f t="shared" si="3"/>
        <v>14.7</v>
      </c>
    </row>
    <row r="21" spans="1:24" ht="12.75">
      <c r="A21" s="10">
        <v>43339</v>
      </c>
      <c r="B21" s="65">
        <v>585</v>
      </c>
      <c r="C21" s="70">
        <v>2060.3</v>
      </c>
      <c r="D21" s="106">
        <v>2060.32</v>
      </c>
      <c r="E21" s="106">
        <f t="shared" si="0"/>
        <v>-0.01999999999998181</v>
      </c>
      <c r="F21" s="78">
        <v>97.3</v>
      </c>
      <c r="G21" s="65">
        <v>1274.2</v>
      </c>
      <c r="H21" s="65">
        <v>179.8</v>
      </c>
      <c r="I21" s="78">
        <v>56.9</v>
      </c>
      <c r="J21" s="78">
        <v>0.8</v>
      </c>
      <c r="K21" s="78">
        <v>0</v>
      </c>
      <c r="L21" s="78">
        <v>1150</v>
      </c>
      <c r="M21" s="65">
        <f t="shared" si="1"/>
        <v>39.89999999999941</v>
      </c>
      <c r="N21" s="65">
        <v>5444.2</v>
      </c>
      <c r="O21" s="65">
        <v>6200</v>
      </c>
      <c r="P21" s="3">
        <f t="shared" si="2"/>
        <v>0.8780967741935484</v>
      </c>
      <c r="Q21" s="2">
        <v>6674.1</v>
      </c>
      <c r="R21" s="102">
        <v>0</v>
      </c>
      <c r="S21" s="103">
        <v>0</v>
      </c>
      <c r="T21" s="104">
        <v>0</v>
      </c>
      <c r="U21" s="126">
        <v>0</v>
      </c>
      <c r="V21" s="127"/>
      <c r="W21" s="122">
        <v>0</v>
      </c>
      <c r="X21" s="68">
        <f t="shared" si="3"/>
        <v>0</v>
      </c>
    </row>
    <row r="22" spans="1:24" ht="12.75">
      <c r="A22" s="10">
        <v>43340</v>
      </c>
      <c r="B22" s="65">
        <v>663</v>
      </c>
      <c r="C22" s="70">
        <v>1326.2</v>
      </c>
      <c r="D22" s="106">
        <v>1326.7</v>
      </c>
      <c r="E22" s="106">
        <f t="shared" si="0"/>
        <v>-0.5</v>
      </c>
      <c r="F22" s="78">
        <v>102.7</v>
      </c>
      <c r="G22" s="65">
        <v>1957.2</v>
      </c>
      <c r="H22" s="65">
        <v>100.5</v>
      </c>
      <c r="I22" s="78">
        <v>118.4</v>
      </c>
      <c r="J22" s="78">
        <v>14.7</v>
      </c>
      <c r="K22" s="78">
        <v>0</v>
      </c>
      <c r="L22" s="78">
        <v>0</v>
      </c>
      <c r="M22" s="65">
        <f t="shared" si="1"/>
        <v>45.60000000000049</v>
      </c>
      <c r="N22" s="65">
        <v>4328.3</v>
      </c>
      <c r="O22" s="65">
        <v>6500</v>
      </c>
      <c r="P22" s="3">
        <f t="shared" si="2"/>
        <v>0.6658923076923077</v>
      </c>
      <c r="Q22" s="2">
        <v>6674.1</v>
      </c>
      <c r="R22" s="102">
        <v>0</v>
      </c>
      <c r="S22" s="103">
        <v>0</v>
      </c>
      <c r="T22" s="104">
        <v>1627.7</v>
      </c>
      <c r="U22" s="126">
        <v>0</v>
      </c>
      <c r="V22" s="127"/>
      <c r="W22" s="122">
        <v>0</v>
      </c>
      <c r="X22" s="68">
        <f t="shared" si="3"/>
        <v>1627.7</v>
      </c>
    </row>
    <row r="23" spans="1:24" ht="12.75">
      <c r="A23" s="10">
        <v>43341</v>
      </c>
      <c r="B23" s="65">
        <v>2864.1</v>
      </c>
      <c r="C23" s="70">
        <v>541.1</v>
      </c>
      <c r="D23" s="106">
        <v>541.1</v>
      </c>
      <c r="E23" s="106">
        <f t="shared" si="0"/>
        <v>0</v>
      </c>
      <c r="F23" s="78">
        <v>34.1</v>
      </c>
      <c r="G23" s="65">
        <v>1743</v>
      </c>
      <c r="H23" s="65">
        <v>163.8</v>
      </c>
      <c r="I23" s="78">
        <v>53.5</v>
      </c>
      <c r="J23" s="78">
        <v>10.8</v>
      </c>
      <c r="K23" s="78">
        <v>0</v>
      </c>
      <c r="L23" s="78">
        <v>0</v>
      </c>
      <c r="M23" s="65">
        <f t="shared" si="1"/>
        <v>12.999999999999897</v>
      </c>
      <c r="N23" s="65">
        <v>5423.4</v>
      </c>
      <c r="O23" s="65">
        <v>8600</v>
      </c>
      <c r="P23" s="3">
        <f>N23/O23</f>
        <v>0.6306279069767441</v>
      </c>
      <c r="Q23" s="2">
        <v>6674.1</v>
      </c>
      <c r="R23" s="102">
        <v>0</v>
      </c>
      <c r="S23" s="103">
        <v>0</v>
      </c>
      <c r="T23" s="104">
        <v>21.4</v>
      </c>
      <c r="U23" s="126">
        <v>0</v>
      </c>
      <c r="V23" s="127"/>
      <c r="W23" s="122">
        <v>0</v>
      </c>
      <c r="X23" s="68">
        <f t="shared" si="3"/>
        <v>21.4</v>
      </c>
    </row>
    <row r="24" spans="1:24" ht="12.75">
      <c r="A24" s="10">
        <v>43342</v>
      </c>
      <c r="B24" s="65">
        <v>9606.5</v>
      </c>
      <c r="C24" s="70">
        <v>343.6</v>
      </c>
      <c r="D24" s="106">
        <v>343.6</v>
      </c>
      <c r="E24" s="106">
        <f t="shared" si="0"/>
        <v>0</v>
      </c>
      <c r="F24" s="78">
        <v>98.2</v>
      </c>
      <c r="G24" s="65">
        <v>3471.3</v>
      </c>
      <c r="H24" s="65">
        <v>288.1</v>
      </c>
      <c r="I24" s="78">
        <v>270.8</v>
      </c>
      <c r="J24" s="78">
        <v>0.5</v>
      </c>
      <c r="K24" s="78">
        <v>0</v>
      </c>
      <c r="L24" s="78">
        <v>0</v>
      </c>
      <c r="M24" s="65">
        <f t="shared" si="1"/>
        <v>10.499999999999602</v>
      </c>
      <c r="N24" s="65">
        <v>14089.5</v>
      </c>
      <c r="O24" s="65">
        <v>12500</v>
      </c>
      <c r="P24" s="3">
        <f t="shared" si="2"/>
        <v>1.12716</v>
      </c>
      <c r="Q24" s="2">
        <v>6674.1</v>
      </c>
      <c r="R24" s="102">
        <v>0</v>
      </c>
      <c r="S24" s="103">
        <v>0</v>
      </c>
      <c r="T24" s="104">
        <v>0</v>
      </c>
      <c r="U24" s="126">
        <v>0</v>
      </c>
      <c r="V24" s="127"/>
      <c r="W24" s="122">
        <v>0</v>
      </c>
      <c r="X24" s="68">
        <f t="shared" si="3"/>
        <v>0</v>
      </c>
    </row>
    <row r="25" spans="1:24" ht="13.5" thickBot="1">
      <c r="A25" s="10">
        <v>43343</v>
      </c>
      <c r="B25" s="65">
        <v>5730</v>
      </c>
      <c r="C25" s="74">
        <v>4.4</v>
      </c>
      <c r="D25" s="106">
        <v>4.4</v>
      </c>
      <c r="E25" s="106">
        <f t="shared" si="0"/>
        <v>0</v>
      </c>
      <c r="F25" s="78">
        <v>77.9</v>
      </c>
      <c r="G25" s="65">
        <v>157.4</v>
      </c>
      <c r="H25" s="65">
        <v>163.7</v>
      </c>
      <c r="I25" s="78">
        <v>69.1</v>
      </c>
      <c r="J25" s="78">
        <v>21.2</v>
      </c>
      <c r="K25" s="78">
        <v>0</v>
      </c>
      <c r="L25" s="78">
        <v>0</v>
      </c>
      <c r="M25" s="65">
        <f t="shared" si="1"/>
        <v>177.69999999999973</v>
      </c>
      <c r="N25" s="65">
        <v>6401.4</v>
      </c>
      <c r="O25" s="65">
        <v>3800</v>
      </c>
      <c r="P25" s="3">
        <f t="shared" si="2"/>
        <v>1.684578947368421</v>
      </c>
      <c r="Q25" s="2">
        <v>6674.1</v>
      </c>
      <c r="R25" s="98">
        <v>0</v>
      </c>
      <c r="S25" s="99">
        <v>0</v>
      </c>
      <c r="T25" s="100">
        <v>0</v>
      </c>
      <c r="U25" s="141">
        <v>0</v>
      </c>
      <c r="V25" s="142"/>
      <c r="W25" s="125">
        <v>0</v>
      </c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82966.90000000001</v>
      </c>
      <c r="C26" s="85">
        <f t="shared" si="4"/>
        <v>5198.8</v>
      </c>
      <c r="D26" s="107">
        <f t="shared" si="4"/>
        <v>5199.320000000001</v>
      </c>
      <c r="E26" s="107">
        <f t="shared" si="4"/>
        <v>-0.5199999999999818</v>
      </c>
      <c r="F26" s="85">
        <f t="shared" si="4"/>
        <v>1432.4</v>
      </c>
      <c r="G26" s="85">
        <f t="shared" si="4"/>
        <v>15010.4</v>
      </c>
      <c r="H26" s="85">
        <f t="shared" si="4"/>
        <v>34248.200000000004</v>
      </c>
      <c r="I26" s="85">
        <f t="shared" si="4"/>
        <v>3062.3</v>
      </c>
      <c r="J26" s="85">
        <f t="shared" si="4"/>
        <v>377.7</v>
      </c>
      <c r="K26" s="85">
        <f t="shared" si="4"/>
        <v>619</v>
      </c>
      <c r="L26" s="85">
        <f t="shared" si="4"/>
        <v>2148.4</v>
      </c>
      <c r="M26" s="84">
        <f t="shared" si="4"/>
        <v>1765.2999999999995</v>
      </c>
      <c r="N26" s="84">
        <f t="shared" si="4"/>
        <v>146829.4</v>
      </c>
      <c r="O26" s="84">
        <f t="shared" si="4"/>
        <v>132000</v>
      </c>
      <c r="P26" s="86">
        <f>N26/O26</f>
        <v>1.1123439393939394</v>
      </c>
      <c r="Q26" s="2"/>
      <c r="R26" s="75">
        <f>SUM(R4:R25)</f>
        <v>209.6</v>
      </c>
      <c r="S26" s="75">
        <f>SUM(S4:S25)</f>
        <v>0</v>
      </c>
      <c r="T26" s="75">
        <f>SUM(T4:T25)</f>
        <v>1677.2</v>
      </c>
      <c r="U26" s="143">
        <f>SUM(U4:U25)</f>
        <v>1</v>
      </c>
      <c r="V26" s="144"/>
      <c r="W26" s="119">
        <f>SUM(W4:W25)</f>
        <v>0</v>
      </c>
      <c r="X26" s="111">
        <f>R26+S26+U26+T26+V26+W26</f>
        <v>1887.8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 t="s">
        <v>33</v>
      </c>
      <c r="S29" s="131"/>
      <c r="T29" s="131"/>
      <c r="U29" s="131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5" t="s">
        <v>29</v>
      </c>
      <c r="S30" s="145"/>
      <c r="T30" s="145"/>
      <c r="U30" s="145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3">
        <v>43344</v>
      </c>
      <c r="S31" s="146">
        <f>'[2]залишки'!$G$6/1000</f>
        <v>2641.73713</v>
      </c>
      <c r="T31" s="146"/>
      <c r="U31" s="146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4"/>
      <c r="S32" s="146"/>
      <c r="T32" s="146"/>
      <c r="U32" s="146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8" t="s">
        <v>45</v>
      </c>
      <c r="T34" s="129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0" t="s">
        <v>40</v>
      </c>
      <c r="T35" s="130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 t="s">
        <v>30</v>
      </c>
      <c r="S39" s="131"/>
      <c r="T39" s="131"/>
      <c r="U39" s="131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2" t="s">
        <v>31</v>
      </c>
      <c r="S40" s="132"/>
      <c r="T40" s="132"/>
      <c r="U40" s="132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3">
        <v>43344</v>
      </c>
      <c r="S41" s="135">
        <f>'[2]залишки'!$K$6/1000</f>
        <v>0</v>
      </c>
      <c r="T41" s="136"/>
      <c r="U41" s="137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4"/>
      <c r="S42" s="138"/>
      <c r="T42" s="139"/>
      <c r="U42" s="140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R41:R42"/>
    <mergeCell ref="S41:U42"/>
    <mergeCell ref="R31:R32"/>
    <mergeCell ref="S31:U32"/>
    <mergeCell ref="S34:T34"/>
    <mergeCell ref="S35:T35"/>
    <mergeCell ref="R39:U39"/>
    <mergeCell ref="R40:U40"/>
    <mergeCell ref="U23:V23"/>
    <mergeCell ref="U24:V24"/>
    <mergeCell ref="U25:V25"/>
    <mergeCell ref="U26:V26"/>
    <mergeCell ref="R29:U29"/>
    <mergeCell ref="R30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X46"/>
  <sheetViews>
    <sheetView tabSelected="1" zoomScalePageLayoutView="0" workbookViewId="0" topLeftCell="A1">
      <pane xSplit="1" ySplit="3" topLeftCell="H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49" t="s">
        <v>111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113</v>
      </c>
      <c r="S1" s="153"/>
      <c r="T1" s="153"/>
      <c r="U1" s="153"/>
      <c r="V1" s="153"/>
      <c r="W1" s="153"/>
      <c r="X1" s="154"/>
    </row>
    <row r="2" spans="1:24" ht="15" thickBot="1">
      <c r="A2" s="155" t="s">
        <v>115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116</v>
      </c>
      <c r="S2" s="159"/>
      <c r="T2" s="159"/>
      <c r="U2" s="159"/>
      <c r="V2" s="159"/>
      <c r="W2" s="159"/>
      <c r="X2" s="160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120" t="s">
        <v>103</v>
      </c>
      <c r="X3" s="93" t="s">
        <v>27</v>
      </c>
    </row>
    <row r="4" spans="1:24" ht="12.75">
      <c r="A4" s="10">
        <v>43346</v>
      </c>
      <c r="B4" s="65">
        <v>1116.8</v>
      </c>
      <c r="C4" s="79">
        <v>11.1</v>
      </c>
      <c r="D4" s="106">
        <v>11.1</v>
      </c>
      <c r="E4" s="106">
        <f aca="true" t="shared" si="0" ref="E4:E23">C4-D4</f>
        <v>0</v>
      </c>
      <c r="F4" s="65">
        <v>37.4</v>
      </c>
      <c r="G4" s="65">
        <v>138.1</v>
      </c>
      <c r="H4" s="67">
        <v>475</v>
      </c>
      <c r="I4" s="65">
        <v>82.8</v>
      </c>
      <c r="J4" s="78">
        <v>88.4</v>
      </c>
      <c r="K4" s="78">
        <v>0</v>
      </c>
      <c r="L4" s="65">
        <v>157.8</v>
      </c>
      <c r="M4" s="65">
        <f aca="true" t="shared" si="1" ref="M4:M23">N4-B4-C4-F4-G4-H4-I4-J4-K4-L4</f>
        <v>46.20000000000002</v>
      </c>
      <c r="N4" s="65">
        <v>2153.6</v>
      </c>
      <c r="O4" s="65">
        <v>2200</v>
      </c>
      <c r="P4" s="3">
        <f aca="true" t="shared" si="2" ref="P4:P23">N4/O4</f>
        <v>0.9789090909090908</v>
      </c>
      <c r="Q4" s="2">
        <f>AVERAGE(N4:N23)</f>
        <v>3901.4</v>
      </c>
      <c r="R4" s="94">
        <v>0</v>
      </c>
      <c r="S4" s="95">
        <v>0</v>
      </c>
      <c r="T4" s="96">
        <v>0</v>
      </c>
      <c r="U4" s="163">
        <v>0</v>
      </c>
      <c r="V4" s="164"/>
      <c r="W4" s="121">
        <v>0</v>
      </c>
      <c r="X4" s="97">
        <f>R4+S4+U4+T4+V4+W4</f>
        <v>0</v>
      </c>
    </row>
    <row r="5" spans="1:24" ht="12.75">
      <c r="A5" s="10">
        <v>43347</v>
      </c>
      <c r="B5" s="65">
        <v>1781.6</v>
      </c>
      <c r="C5" s="79">
        <v>13.5</v>
      </c>
      <c r="D5" s="106">
        <v>13.5</v>
      </c>
      <c r="E5" s="106">
        <f t="shared" si="0"/>
        <v>0</v>
      </c>
      <c r="F5" s="65">
        <v>28.2</v>
      </c>
      <c r="G5" s="65">
        <v>148.3</v>
      </c>
      <c r="H5" s="65">
        <v>359</v>
      </c>
      <c r="I5" s="78">
        <v>72.8</v>
      </c>
      <c r="J5" s="78">
        <v>50.6</v>
      </c>
      <c r="K5" s="78">
        <v>0</v>
      </c>
      <c r="L5" s="65">
        <v>0</v>
      </c>
      <c r="M5" s="65">
        <f t="shared" si="1"/>
        <v>-430.7999999999999</v>
      </c>
      <c r="N5" s="65">
        <v>2023.2</v>
      </c>
      <c r="O5" s="65">
        <v>2600</v>
      </c>
      <c r="P5" s="3">
        <f t="shared" si="2"/>
        <v>0.7781538461538462</v>
      </c>
      <c r="Q5" s="2">
        <v>3901.4</v>
      </c>
      <c r="R5" s="69">
        <v>0</v>
      </c>
      <c r="S5" s="65">
        <v>0</v>
      </c>
      <c r="T5" s="70">
        <v>0</v>
      </c>
      <c r="U5" s="126">
        <v>0</v>
      </c>
      <c r="V5" s="127"/>
      <c r="W5" s="122">
        <v>0</v>
      </c>
      <c r="X5" s="68">
        <f>R5+S5+U5+T5+V5+W5</f>
        <v>0</v>
      </c>
    </row>
    <row r="6" spans="1:24" ht="12.75">
      <c r="A6" s="10">
        <v>43348</v>
      </c>
      <c r="B6" s="65">
        <v>3958.9</v>
      </c>
      <c r="C6" s="79">
        <v>8.9</v>
      </c>
      <c r="D6" s="106">
        <v>8.9</v>
      </c>
      <c r="E6" s="106">
        <f t="shared" si="0"/>
        <v>0</v>
      </c>
      <c r="F6" s="72">
        <v>45.95</v>
      </c>
      <c r="G6" s="65">
        <v>227.3</v>
      </c>
      <c r="H6" s="80">
        <v>390.3</v>
      </c>
      <c r="I6" s="78">
        <v>69.9</v>
      </c>
      <c r="J6" s="78">
        <v>3</v>
      </c>
      <c r="K6" s="78">
        <v>616.1</v>
      </c>
      <c r="L6" s="78">
        <v>0</v>
      </c>
      <c r="M6" s="65">
        <f t="shared" si="1"/>
        <v>57.950000000000045</v>
      </c>
      <c r="N6" s="65">
        <v>5378.3</v>
      </c>
      <c r="O6" s="65">
        <v>4800</v>
      </c>
      <c r="P6" s="3">
        <f t="shared" si="2"/>
        <v>1.1204791666666667</v>
      </c>
      <c r="Q6" s="2">
        <v>3901.4</v>
      </c>
      <c r="R6" s="69">
        <v>10.84</v>
      </c>
      <c r="S6" s="65">
        <v>0</v>
      </c>
      <c r="T6" s="70">
        <v>4173.14</v>
      </c>
      <c r="U6" s="126">
        <v>0</v>
      </c>
      <c r="V6" s="127"/>
      <c r="W6" s="122">
        <v>0</v>
      </c>
      <c r="X6" s="68">
        <f aca="true" t="shared" si="3" ref="X6:X23">R6+S6+U6+T6+V6+W6</f>
        <v>4183.9800000000005</v>
      </c>
    </row>
    <row r="7" spans="1:24" ht="12.75">
      <c r="A7" s="10">
        <v>43349</v>
      </c>
      <c r="B7" s="77">
        <v>5245.7</v>
      </c>
      <c r="C7" s="79">
        <v>14.9</v>
      </c>
      <c r="D7" s="106">
        <v>14.9</v>
      </c>
      <c r="E7" s="106">
        <f t="shared" si="0"/>
        <v>0</v>
      </c>
      <c r="F7" s="65">
        <v>61.1</v>
      </c>
      <c r="G7" s="65">
        <v>244.7</v>
      </c>
      <c r="H7" s="79">
        <v>336.3</v>
      </c>
      <c r="I7" s="78">
        <v>66</v>
      </c>
      <c r="J7" s="78">
        <v>73.7</v>
      </c>
      <c r="K7" s="78">
        <v>0</v>
      </c>
      <c r="L7" s="78">
        <v>0</v>
      </c>
      <c r="M7" s="65">
        <f t="shared" si="1"/>
        <v>8.100000000000179</v>
      </c>
      <c r="N7" s="65">
        <v>6050.5</v>
      </c>
      <c r="O7" s="65">
        <v>6500</v>
      </c>
      <c r="P7" s="3">
        <f t="shared" si="2"/>
        <v>0.9308461538461539</v>
      </c>
      <c r="Q7" s="2">
        <v>3901.4</v>
      </c>
      <c r="R7" s="71">
        <v>0</v>
      </c>
      <c r="S7" s="72">
        <v>0</v>
      </c>
      <c r="T7" s="73">
        <v>0</v>
      </c>
      <c r="U7" s="147">
        <v>0</v>
      </c>
      <c r="V7" s="148"/>
      <c r="W7" s="123">
        <v>0</v>
      </c>
      <c r="X7" s="68">
        <f t="shared" si="3"/>
        <v>0</v>
      </c>
    </row>
    <row r="8" spans="1:24" ht="12.75">
      <c r="A8" s="10">
        <v>43350</v>
      </c>
      <c r="B8" s="65"/>
      <c r="C8" s="70"/>
      <c r="D8" s="106"/>
      <c r="E8" s="106">
        <f t="shared" si="0"/>
        <v>0</v>
      </c>
      <c r="F8" s="78"/>
      <c r="G8" s="78"/>
      <c r="H8" s="65"/>
      <c r="I8" s="78"/>
      <c r="J8" s="78"/>
      <c r="K8" s="78"/>
      <c r="L8" s="78"/>
      <c r="M8" s="65">
        <f t="shared" si="1"/>
        <v>0</v>
      </c>
      <c r="N8" s="65"/>
      <c r="O8" s="65">
        <v>12000</v>
      </c>
      <c r="P8" s="3">
        <f t="shared" si="2"/>
        <v>0</v>
      </c>
      <c r="Q8" s="2">
        <v>3901.4</v>
      </c>
      <c r="R8" s="112"/>
      <c r="S8" s="113"/>
      <c r="T8" s="104"/>
      <c r="U8" s="165"/>
      <c r="V8" s="166"/>
      <c r="W8" s="124"/>
      <c r="X8" s="68">
        <f t="shared" si="3"/>
        <v>0</v>
      </c>
    </row>
    <row r="9" spans="1:24" ht="12.75">
      <c r="A9" s="10">
        <v>43353</v>
      </c>
      <c r="B9" s="65"/>
      <c r="C9" s="70"/>
      <c r="D9" s="106"/>
      <c r="E9" s="106">
        <f t="shared" si="0"/>
        <v>0</v>
      </c>
      <c r="F9" s="78"/>
      <c r="G9" s="82"/>
      <c r="H9" s="65"/>
      <c r="I9" s="78"/>
      <c r="J9" s="78"/>
      <c r="K9" s="78"/>
      <c r="L9" s="78"/>
      <c r="M9" s="65">
        <f t="shared" si="1"/>
        <v>0</v>
      </c>
      <c r="N9" s="65"/>
      <c r="O9" s="65">
        <v>3500</v>
      </c>
      <c r="P9" s="3">
        <f t="shared" si="2"/>
        <v>0</v>
      </c>
      <c r="Q9" s="2">
        <v>3901.4</v>
      </c>
      <c r="R9" s="115"/>
      <c r="S9" s="72"/>
      <c r="T9" s="65"/>
      <c r="U9" s="167"/>
      <c r="V9" s="167"/>
      <c r="W9" s="118"/>
      <c r="X9" s="68">
        <f t="shared" si="3"/>
        <v>0</v>
      </c>
    </row>
    <row r="10" spans="1:24" ht="12.75">
      <c r="A10" s="10">
        <v>43354</v>
      </c>
      <c r="B10" s="65"/>
      <c r="C10" s="70"/>
      <c r="D10" s="106"/>
      <c r="E10" s="106">
        <f t="shared" si="0"/>
        <v>0</v>
      </c>
      <c r="F10" s="78"/>
      <c r="G10" s="78"/>
      <c r="H10" s="65"/>
      <c r="I10" s="78"/>
      <c r="J10" s="78"/>
      <c r="K10" s="78"/>
      <c r="L10" s="78"/>
      <c r="M10" s="65">
        <f t="shared" si="1"/>
        <v>0</v>
      </c>
      <c r="N10" s="65"/>
      <c r="O10" s="72">
        <v>2900</v>
      </c>
      <c r="P10" s="3">
        <f t="shared" si="2"/>
        <v>0</v>
      </c>
      <c r="Q10" s="2">
        <v>3901.4</v>
      </c>
      <c r="R10" s="71"/>
      <c r="S10" s="72"/>
      <c r="T10" s="70"/>
      <c r="U10" s="126"/>
      <c r="V10" s="127"/>
      <c r="W10" s="122"/>
      <c r="X10" s="68">
        <f t="shared" si="3"/>
        <v>0</v>
      </c>
    </row>
    <row r="11" spans="1:24" ht="12.75">
      <c r="A11" s="10">
        <v>43355</v>
      </c>
      <c r="B11" s="65"/>
      <c r="C11" s="70"/>
      <c r="D11" s="106"/>
      <c r="E11" s="106">
        <f t="shared" si="0"/>
        <v>0</v>
      </c>
      <c r="F11" s="78"/>
      <c r="G11" s="78"/>
      <c r="H11" s="65"/>
      <c r="I11" s="78"/>
      <c r="J11" s="78"/>
      <c r="K11" s="78"/>
      <c r="L11" s="78"/>
      <c r="M11" s="65">
        <f t="shared" si="1"/>
        <v>0</v>
      </c>
      <c r="N11" s="65"/>
      <c r="O11" s="65">
        <v>2660</v>
      </c>
      <c r="P11" s="3">
        <f t="shared" si="2"/>
        <v>0</v>
      </c>
      <c r="Q11" s="2">
        <v>3901.4</v>
      </c>
      <c r="R11" s="69"/>
      <c r="S11" s="65"/>
      <c r="T11" s="70"/>
      <c r="U11" s="126"/>
      <c r="V11" s="127"/>
      <c r="W11" s="122"/>
      <c r="X11" s="68">
        <f t="shared" si="3"/>
        <v>0</v>
      </c>
    </row>
    <row r="12" spans="1:24" ht="12.75">
      <c r="A12" s="10">
        <v>43356</v>
      </c>
      <c r="B12" s="77"/>
      <c r="C12" s="70"/>
      <c r="D12" s="106"/>
      <c r="E12" s="106">
        <f t="shared" si="0"/>
        <v>0</v>
      </c>
      <c r="F12" s="78"/>
      <c r="G12" s="78"/>
      <c r="H12" s="65"/>
      <c r="I12" s="78"/>
      <c r="J12" s="78"/>
      <c r="K12" s="78"/>
      <c r="L12" s="78"/>
      <c r="M12" s="65">
        <f t="shared" si="1"/>
        <v>0</v>
      </c>
      <c r="N12" s="65"/>
      <c r="O12" s="65">
        <v>5800</v>
      </c>
      <c r="P12" s="3">
        <f t="shared" si="2"/>
        <v>0</v>
      </c>
      <c r="Q12" s="2">
        <v>3901.4</v>
      </c>
      <c r="R12" s="69"/>
      <c r="S12" s="65"/>
      <c r="T12" s="70"/>
      <c r="U12" s="126"/>
      <c r="V12" s="127"/>
      <c r="W12" s="122"/>
      <c r="X12" s="68">
        <f t="shared" si="3"/>
        <v>0</v>
      </c>
    </row>
    <row r="13" spans="1:24" ht="12.75">
      <c r="A13" s="10">
        <v>43357</v>
      </c>
      <c r="B13" s="65"/>
      <c r="C13" s="70"/>
      <c r="D13" s="106"/>
      <c r="E13" s="106">
        <f t="shared" si="0"/>
        <v>0</v>
      </c>
      <c r="F13" s="78"/>
      <c r="G13" s="78"/>
      <c r="H13" s="65"/>
      <c r="I13" s="78"/>
      <c r="J13" s="78"/>
      <c r="K13" s="78"/>
      <c r="L13" s="78"/>
      <c r="M13" s="65">
        <f t="shared" si="1"/>
        <v>0</v>
      </c>
      <c r="N13" s="65"/>
      <c r="O13" s="65">
        <v>12600</v>
      </c>
      <c r="P13" s="3">
        <f t="shared" si="2"/>
        <v>0</v>
      </c>
      <c r="Q13" s="2">
        <v>3901.4</v>
      </c>
      <c r="R13" s="69"/>
      <c r="S13" s="65"/>
      <c r="T13" s="70"/>
      <c r="U13" s="126"/>
      <c r="V13" s="127"/>
      <c r="W13" s="122"/>
      <c r="X13" s="68">
        <f t="shared" si="3"/>
        <v>0</v>
      </c>
    </row>
    <row r="14" spans="1:24" ht="12.75">
      <c r="A14" s="10">
        <v>43360</v>
      </c>
      <c r="B14" s="65"/>
      <c r="C14" s="70"/>
      <c r="D14" s="106"/>
      <c r="E14" s="106">
        <f t="shared" si="0"/>
        <v>0</v>
      </c>
      <c r="F14" s="78"/>
      <c r="G14" s="78"/>
      <c r="H14" s="65"/>
      <c r="I14" s="78"/>
      <c r="J14" s="78"/>
      <c r="K14" s="78"/>
      <c r="L14" s="78"/>
      <c r="M14" s="65">
        <f t="shared" si="1"/>
        <v>0</v>
      </c>
      <c r="N14" s="65"/>
      <c r="O14" s="65">
        <v>4200</v>
      </c>
      <c r="P14" s="3">
        <f t="shared" si="2"/>
        <v>0</v>
      </c>
      <c r="Q14" s="2">
        <v>3901.4</v>
      </c>
      <c r="R14" s="69"/>
      <c r="S14" s="65"/>
      <c r="T14" s="74"/>
      <c r="U14" s="126"/>
      <c r="V14" s="127"/>
      <c r="W14" s="122"/>
      <c r="X14" s="68">
        <f t="shared" si="3"/>
        <v>0</v>
      </c>
    </row>
    <row r="15" spans="1:24" ht="12.75">
      <c r="A15" s="10">
        <v>43361</v>
      </c>
      <c r="B15" s="65"/>
      <c r="C15" s="66"/>
      <c r="D15" s="106"/>
      <c r="E15" s="106">
        <f t="shared" si="0"/>
        <v>0</v>
      </c>
      <c r="F15" s="81"/>
      <c r="G15" s="81"/>
      <c r="H15" s="82"/>
      <c r="I15" s="81"/>
      <c r="J15" s="81"/>
      <c r="K15" s="81"/>
      <c r="L15" s="81"/>
      <c r="M15" s="65">
        <f t="shared" si="1"/>
        <v>0</v>
      </c>
      <c r="N15" s="65"/>
      <c r="O15" s="72">
        <v>5000</v>
      </c>
      <c r="P15" s="3">
        <f>N15/O15</f>
        <v>0</v>
      </c>
      <c r="Q15" s="2">
        <v>3901.4</v>
      </c>
      <c r="R15" s="69"/>
      <c r="S15" s="65"/>
      <c r="T15" s="74"/>
      <c r="U15" s="126"/>
      <c r="V15" s="127"/>
      <c r="W15" s="122"/>
      <c r="X15" s="68">
        <f t="shared" si="3"/>
        <v>0</v>
      </c>
    </row>
    <row r="16" spans="1:24" ht="12.75">
      <c r="A16" s="10">
        <v>43362</v>
      </c>
      <c r="B16" s="65"/>
      <c r="C16" s="70"/>
      <c r="D16" s="106"/>
      <c r="E16" s="106">
        <f t="shared" si="0"/>
        <v>0</v>
      </c>
      <c r="F16" s="78"/>
      <c r="G16" s="78"/>
      <c r="H16" s="65"/>
      <c r="I16" s="78"/>
      <c r="J16" s="78"/>
      <c r="K16" s="78"/>
      <c r="L16" s="78"/>
      <c r="M16" s="65">
        <f t="shared" si="1"/>
        <v>0</v>
      </c>
      <c r="N16" s="65"/>
      <c r="O16" s="72">
        <v>5900</v>
      </c>
      <c r="P16" s="3">
        <f t="shared" si="2"/>
        <v>0</v>
      </c>
      <c r="Q16" s="2">
        <v>3901.4</v>
      </c>
      <c r="R16" s="69"/>
      <c r="S16" s="65"/>
      <c r="T16" s="74"/>
      <c r="U16" s="126"/>
      <c r="V16" s="127"/>
      <c r="W16" s="122"/>
      <c r="X16" s="68">
        <f t="shared" si="3"/>
        <v>0</v>
      </c>
    </row>
    <row r="17" spans="1:24" ht="12.75">
      <c r="A17" s="10">
        <v>43363</v>
      </c>
      <c r="B17" s="65"/>
      <c r="C17" s="70"/>
      <c r="D17" s="106"/>
      <c r="E17" s="106">
        <f t="shared" si="0"/>
        <v>0</v>
      </c>
      <c r="F17" s="78"/>
      <c r="G17" s="78"/>
      <c r="H17" s="65"/>
      <c r="I17" s="78"/>
      <c r="J17" s="78"/>
      <c r="K17" s="78"/>
      <c r="L17" s="78"/>
      <c r="M17" s="65">
        <f t="shared" si="1"/>
        <v>0</v>
      </c>
      <c r="N17" s="65"/>
      <c r="O17" s="65">
        <v>7600</v>
      </c>
      <c r="P17" s="3">
        <f t="shared" si="2"/>
        <v>0</v>
      </c>
      <c r="Q17" s="2">
        <v>3901.4</v>
      </c>
      <c r="R17" s="69"/>
      <c r="S17" s="65"/>
      <c r="T17" s="74"/>
      <c r="U17" s="126"/>
      <c r="V17" s="127"/>
      <c r="W17" s="122"/>
      <c r="X17" s="68">
        <f t="shared" si="3"/>
        <v>0</v>
      </c>
    </row>
    <row r="18" spans="1:24" ht="12.75">
      <c r="A18" s="10">
        <v>43364</v>
      </c>
      <c r="B18" s="65"/>
      <c r="C18" s="70"/>
      <c r="D18" s="106"/>
      <c r="E18" s="106">
        <f t="shared" si="0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10500</v>
      </c>
      <c r="P18" s="3">
        <f>N18/O18</f>
        <v>0</v>
      </c>
      <c r="Q18" s="2">
        <v>3901.4</v>
      </c>
      <c r="R18" s="69"/>
      <c r="S18" s="65"/>
      <c r="T18" s="70"/>
      <c r="U18" s="126"/>
      <c r="V18" s="127"/>
      <c r="W18" s="122"/>
      <c r="X18" s="68">
        <f t="shared" si="3"/>
        <v>0</v>
      </c>
    </row>
    <row r="19" spans="1:24" ht="12.75">
      <c r="A19" s="10">
        <v>43367</v>
      </c>
      <c r="B19" s="65"/>
      <c r="C19" s="70"/>
      <c r="D19" s="106"/>
      <c r="E19" s="106">
        <f t="shared" si="0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3800</v>
      </c>
      <c r="P19" s="3">
        <f t="shared" si="2"/>
        <v>0</v>
      </c>
      <c r="Q19" s="2">
        <v>3901.4</v>
      </c>
      <c r="R19" s="69"/>
      <c r="S19" s="65"/>
      <c r="T19" s="70"/>
      <c r="U19" s="126"/>
      <c r="V19" s="127"/>
      <c r="W19" s="122"/>
      <c r="X19" s="68">
        <f t="shared" si="3"/>
        <v>0</v>
      </c>
    </row>
    <row r="20" spans="1:24" ht="12.75">
      <c r="A20" s="10">
        <v>43368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2200</v>
      </c>
      <c r="P20" s="3">
        <f t="shared" si="2"/>
        <v>0</v>
      </c>
      <c r="Q20" s="2">
        <v>3901.4</v>
      </c>
      <c r="R20" s="69"/>
      <c r="S20" s="65"/>
      <c r="T20" s="70"/>
      <c r="U20" s="126"/>
      <c r="V20" s="127"/>
      <c r="W20" s="122"/>
      <c r="X20" s="68">
        <f t="shared" si="3"/>
        <v>0</v>
      </c>
    </row>
    <row r="21" spans="1:24" ht="12.75">
      <c r="A21" s="10">
        <v>43369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3800</v>
      </c>
      <c r="P21" s="3">
        <f t="shared" si="2"/>
        <v>0</v>
      </c>
      <c r="Q21" s="2">
        <v>3901.4</v>
      </c>
      <c r="R21" s="102"/>
      <c r="S21" s="103"/>
      <c r="T21" s="104"/>
      <c r="U21" s="126"/>
      <c r="V21" s="127"/>
      <c r="W21" s="122"/>
      <c r="X21" s="68">
        <f t="shared" si="3"/>
        <v>0</v>
      </c>
    </row>
    <row r="22" spans="1:24" ht="12.75">
      <c r="A22" s="10">
        <v>43370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6500</v>
      </c>
      <c r="P22" s="3">
        <f t="shared" si="2"/>
        <v>0</v>
      </c>
      <c r="Q22" s="2">
        <v>3901.4</v>
      </c>
      <c r="R22" s="102"/>
      <c r="S22" s="103"/>
      <c r="T22" s="104"/>
      <c r="U22" s="126"/>
      <c r="V22" s="127"/>
      <c r="W22" s="122"/>
      <c r="X22" s="68">
        <f t="shared" si="3"/>
        <v>0</v>
      </c>
    </row>
    <row r="23" spans="1:24" ht="13.5" thickBot="1">
      <c r="A23" s="10">
        <v>43371</v>
      </c>
      <c r="B23" s="65"/>
      <c r="C23" s="74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19500</v>
      </c>
      <c r="P23" s="3">
        <f t="shared" si="2"/>
        <v>0</v>
      </c>
      <c r="Q23" s="2">
        <v>3901.4</v>
      </c>
      <c r="R23" s="98"/>
      <c r="S23" s="99"/>
      <c r="T23" s="100"/>
      <c r="U23" s="141"/>
      <c r="V23" s="142"/>
      <c r="W23" s="125"/>
      <c r="X23" s="68">
        <f t="shared" si="3"/>
        <v>0</v>
      </c>
    </row>
    <row r="24" spans="1:24" ht="13.5" thickBot="1">
      <c r="A24" s="83" t="s">
        <v>28</v>
      </c>
      <c r="B24" s="85">
        <f aca="true" t="shared" si="4" ref="B24:O24">SUM(B4:B23)</f>
        <v>12103</v>
      </c>
      <c r="C24" s="85">
        <f t="shared" si="4"/>
        <v>48.4</v>
      </c>
      <c r="D24" s="107">
        <f t="shared" si="4"/>
        <v>48.4</v>
      </c>
      <c r="E24" s="107">
        <f t="shared" si="4"/>
        <v>0</v>
      </c>
      <c r="F24" s="85">
        <f t="shared" si="4"/>
        <v>172.65</v>
      </c>
      <c r="G24" s="85">
        <f t="shared" si="4"/>
        <v>758.4000000000001</v>
      </c>
      <c r="H24" s="85">
        <f t="shared" si="4"/>
        <v>1560.6</v>
      </c>
      <c r="I24" s="85">
        <f t="shared" si="4"/>
        <v>291.5</v>
      </c>
      <c r="J24" s="85">
        <f t="shared" si="4"/>
        <v>215.7</v>
      </c>
      <c r="K24" s="85">
        <f t="shared" si="4"/>
        <v>616.1</v>
      </c>
      <c r="L24" s="85">
        <f t="shared" si="4"/>
        <v>157.8</v>
      </c>
      <c r="M24" s="84">
        <f t="shared" si="4"/>
        <v>-318.54999999999967</v>
      </c>
      <c r="N24" s="84">
        <f t="shared" si="4"/>
        <v>15605.6</v>
      </c>
      <c r="O24" s="84">
        <f t="shared" si="4"/>
        <v>124560</v>
      </c>
      <c r="P24" s="86">
        <f>N24/O24</f>
        <v>0.12528580603725112</v>
      </c>
      <c r="Q24" s="2"/>
      <c r="R24" s="75">
        <f>SUM(R4:R23)</f>
        <v>10.84</v>
      </c>
      <c r="S24" s="75">
        <f>SUM(S4:S23)</f>
        <v>0</v>
      </c>
      <c r="T24" s="75">
        <f>SUM(T4:T23)</f>
        <v>4173.14</v>
      </c>
      <c r="U24" s="143">
        <f>SUM(U4:U23)</f>
        <v>0</v>
      </c>
      <c r="V24" s="144"/>
      <c r="W24" s="119">
        <f>SUM(W4:W23)</f>
        <v>0</v>
      </c>
      <c r="X24" s="111">
        <f>R24+S24+U24+T24+V24+W24</f>
        <v>4183.9800000000005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4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1" t="s">
        <v>33</v>
      </c>
      <c r="S27" s="131"/>
      <c r="T27" s="131"/>
      <c r="U27" s="131"/>
      <c r="V27" s="50"/>
      <c r="W27" s="50"/>
      <c r="X27" s="50"/>
    </row>
    <row r="28" spans="1:24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29</v>
      </c>
      <c r="S28" s="145"/>
      <c r="T28" s="145"/>
      <c r="U28" s="145"/>
      <c r="V28" s="50"/>
      <c r="W28" s="50"/>
      <c r="X28" s="50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3">
        <v>43350</v>
      </c>
      <c r="S29" s="146">
        <v>2641.73713</v>
      </c>
      <c r="T29" s="146"/>
      <c r="U29" s="146"/>
      <c r="V29" s="57"/>
      <c r="W29" s="57"/>
      <c r="X29" s="57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4"/>
      <c r="S30" s="146"/>
      <c r="T30" s="146"/>
      <c r="U30" s="146"/>
      <c r="V30" s="57"/>
      <c r="W30" s="57"/>
      <c r="X30" s="57"/>
    </row>
    <row r="31" spans="1:24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4"/>
      <c r="X31" s="55"/>
    </row>
    <row r="32" spans="1:24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8" t="s">
        <v>45</v>
      </c>
      <c r="T32" s="129"/>
      <c r="U32" s="35">
        <f>'[1]серпень'!$I$82</f>
        <v>0</v>
      </c>
      <c r="V32" s="56"/>
      <c r="W32" s="56"/>
      <c r="X32" s="55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0" t="s">
        <v>40</v>
      </c>
      <c r="T33" s="130"/>
      <c r="U33" s="48">
        <f>'[1]серпень'!$I$81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6"/>
      <c r="X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4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1" t="s">
        <v>30</v>
      </c>
      <c r="S37" s="131"/>
      <c r="T37" s="131"/>
      <c r="U37" s="131"/>
      <c r="V37" s="52"/>
      <c r="W37" s="52"/>
      <c r="X37" s="52"/>
    </row>
    <row r="38" spans="1:24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 t="s">
        <v>31</v>
      </c>
      <c r="S38" s="132"/>
      <c r="T38" s="132"/>
      <c r="U38" s="132"/>
      <c r="V38" s="53"/>
      <c r="W38" s="53"/>
      <c r="X38" s="53"/>
    </row>
    <row r="39" spans="1:24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>
        <v>43350</v>
      </c>
      <c r="S39" s="135">
        <v>0</v>
      </c>
      <c r="T39" s="136"/>
      <c r="U39" s="137"/>
      <c r="V39" s="51"/>
      <c r="W39" s="51"/>
      <c r="X39" s="51"/>
    </row>
    <row r="40" spans="1:24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4"/>
      <c r="S40" s="138"/>
      <c r="T40" s="139"/>
      <c r="U40" s="140"/>
      <c r="V40" s="51"/>
      <c r="W40" s="51"/>
      <c r="X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22:V22"/>
    <mergeCell ref="U23:V23"/>
    <mergeCell ref="U24:V24"/>
    <mergeCell ref="R27:U27"/>
    <mergeCell ref="R28:U28"/>
    <mergeCell ref="U17:V17"/>
    <mergeCell ref="U18:V18"/>
    <mergeCell ref="U19:V19"/>
    <mergeCell ref="U20:V20"/>
    <mergeCell ref="U21:V21"/>
    <mergeCell ref="R39:R40"/>
    <mergeCell ref="S39:U40"/>
    <mergeCell ref="R29:R30"/>
    <mergeCell ref="S29:U30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2018-07-16T12:19:29Z</cp:lastPrinted>
  <dcterms:created xsi:type="dcterms:W3CDTF">2006-11-30T08:16:02Z</dcterms:created>
  <dcterms:modified xsi:type="dcterms:W3CDTF">2018-09-07T08:20:11Z</dcterms:modified>
  <cp:category/>
  <cp:version/>
  <cp:contentType/>
  <cp:contentStatus/>
</cp:coreProperties>
</file>